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05" yWindow="-105" windowWidth="23250" windowHeight="12570" tabRatio="876" firstSheet="29" activeTab="32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state="hidden" r:id="rId24"/>
    <sheet name="25акт" sheetId="83" state="hidden" r:id="rId25"/>
    <sheet name="26акт" sheetId="84" state="hidden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state="hidden" r:id="rId37"/>
    <sheet name="06" sheetId="7" state="hidden" r:id="rId38"/>
    <sheet name="07" sheetId="8" r:id="rId39"/>
    <sheet name="08" sheetId="9" r:id="rId40"/>
    <sheet name="09" sheetId="10" r:id="rId41"/>
    <sheet name="10" sheetId="11" r:id="rId42"/>
    <sheet name="11" sheetId="12" r:id="rId43"/>
    <sheet name="12" sheetId="13" state="hidden" r:id="rId44"/>
    <sheet name="13" sheetId="14" state="hidden" r:id="rId45"/>
    <sheet name="14" sheetId="15" r:id="rId46"/>
    <sheet name="15" sheetId="16" r:id="rId47"/>
    <sheet name="16" sheetId="17" r:id="rId48"/>
    <sheet name="17" sheetId="18" r:id="rId49"/>
    <sheet name="18" sheetId="19" r:id="rId50"/>
    <sheet name="19" sheetId="20" state="hidden" r:id="rId51"/>
    <sheet name="20" sheetId="21" state="hidden" r:id="rId52"/>
    <sheet name="21" sheetId="22" r:id="rId53"/>
    <sheet name="22" sheetId="23" r:id="rId54"/>
    <sheet name="23" sheetId="25" r:id="rId55"/>
    <sheet name="24" sheetId="24" r:id="rId56"/>
    <sheet name="25" sheetId="26" r:id="rId57"/>
    <sheet name="26" sheetId="27" state="hidden" r:id="rId58"/>
    <sheet name="27" sheetId="28" state="hidden" r:id="rId59"/>
    <sheet name="28" sheetId="29" r:id="rId60"/>
    <sheet name="29" sheetId="30" r:id="rId61"/>
    <sheet name="30" sheetId="31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ИТОГ!$A$6:$C$32</definedName>
    <definedName name="Фактически_присутствующих">'Автомат. ввод'!$M$20:$O$51</definedName>
  </definedNames>
  <calcPr calcId="125725"/>
</workbook>
</file>

<file path=xl/calcChain.xml><?xml version="1.0" encoding="utf-8"?>
<calcChain xmlns="http://schemas.openxmlformats.org/spreadsheetml/2006/main">
  <c r="B31" i="61"/>
  <c r="B30"/>
  <c r="C27"/>
  <c r="D18"/>
  <c r="D19" s="1"/>
  <c r="C15"/>
  <c r="D6"/>
  <c r="D9" s="1"/>
  <c r="E9" s="1"/>
  <c r="E4"/>
  <c r="A3"/>
  <c r="A1"/>
  <c r="B31" i="60"/>
  <c r="B30"/>
  <c r="C27"/>
  <c r="D18"/>
  <c r="D20" s="1"/>
  <c r="E20" s="1"/>
  <c r="C15"/>
  <c r="D8"/>
  <c r="D10" s="1"/>
  <c r="E10" s="1"/>
  <c r="D6"/>
  <c r="E6" s="1"/>
  <c r="E4"/>
  <c r="A3"/>
  <c r="A1"/>
  <c r="B31" i="59"/>
  <c r="B30"/>
  <c r="C27"/>
  <c r="D18"/>
  <c r="D19" s="1"/>
  <c r="C15"/>
  <c r="D6"/>
  <c r="D8" s="1"/>
  <c r="E8" s="1"/>
  <c r="E4"/>
  <c r="A3"/>
  <c r="A1"/>
  <c r="B31" i="58"/>
  <c r="B30"/>
  <c r="C27"/>
  <c r="D18"/>
  <c r="D20" s="1"/>
  <c r="C15"/>
  <c r="D6"/>
  <c r="D7" s="1"/>
  <c r="E4"/>
  <c r="A3"/>
  <c r="A1"/>
  <c r="B31" i="57"/>
  <c r="B30"/>
  <c r="C27"/>
  <c r="D18"/>
  <c r="D21" s="1"/>
  <c r="E21" s="1"/>
  <c r="C15"/>
  <c r="D6"/>
  <c r="D7" s="1"/>
  <c r="E7" s="1"/>
  <c r="E4"/>
  <c r="A3"/>
  <c r="A1"/>
  <c r="B31" i="56"/>
  <c r="B30"/>
  <c r="C27"/>
  <c r="D18"/>
  <c r="D20" s="1"/>
  <c r="E20" s="1"/>
  <c r="C15"/>
  <c r="D6"/>
  <c r="D8" s="1"/>
  <c r="E4"/>
  <c r="A3"/>
  <c r="A1"/>
  <c r="B31" i="55"/>
  <c r="B30"/>
  <c r="C27"/>
  <c r="D18"/>
  <c r="D20" s="1"/>
  <c r="E20" s="1"/>
  <c r="C15"/>
  <c r="D6"/>
  <c r="E6" s="1"/>
  <c r="E4"/>
  <c r="A3"/>
  <c r="A1"/>
  <c r="B31" i="54"/>
  <c r="B30"/>
  <c r="C27"/>
  <c r="D18"/>
  <c r="E18" s="1"/>
  <c r="C15"/>
  <c r="D8"/>
  <c r="E8" s="1"/>
  <c r="D6"/>
  <c r="D7" s="1"/>
  <c r="E4"/>
  <c r="A3"/>
  <c r="A1"/>
  <c r="B31" i="53"/>
  <c r="B30"/>
  <c r="C27"/>
  <c r="D18"/>
  <c r="D20" s="1"/>
  <c r="E20" s="1"/>
  <c r="C15"/>
  <c r="D6"/>
  <c r="D7" s="1"/>
  <c r="E4"/>
  <c r="A3"/>
  <c r="A1"/>
  <c r="B31" i="52"/>
  <c r="B30"/>
  <c r="C27"/>
  <c r="D18"/>
  <c r="D19" s="1"/>
  <c r="C15"/>
  <c r="D8"/>
  <c r="E8" s="1"/>
  <c r="D6"/>
  <c r="E6" s="1"/>
  <c r="E4"/>
  <c r="A3"/>
  <c r="A1"/>
  <c r="B31" i="51"/>
  <c r="B30"/>
  <c r="C27"/>
  <c r="D18"/>
  <c r="D19" s="1"/>
  <c r="C15"/>
  <c r="D6"/>
  <c r="D9" s="1"/>
  <c r="E9" s="1"/>
  <c r="E4"/>
  <c r="A3"/>
  <c r="A1"/>
  <c r="B31" i="50"/>
  <c r="B30"/>
  <c r="C27"/>
  <c r="D18"/>
  <c r="D20" s="1"/>
  <c r="E20" s="1"/>
  <c r="C15"/>
  <c r="D6"/>
  <c r="E6" s="1"/>
  <c r="E4"/>
  <c r="A3"/>
  <c r="A1"/>
  <c r="B31" i="49"/>
  <c r="B30"/>
  <c r="C27"/>
  <c r="D18"/>
  <c r="D19" s="1"/>
  <c r="C15"/>
  <c r="D6"/>
  <c r="D8" s="1"/>
  <c r="E8" s="1"/>
  <c r="E4"/>
  <c r="A3"/>
  <c r="A1"/>
  <c r="BZ59" i="3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/>
  <c r="F56" s="1"/>
  <c r="G56" s="1"/>
  <c r="H56" s="1"/>
  <c r="I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/>
  <c r="D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CA9" s="1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M19" s="1"/>
  <c r="M21" s="1"/>
  <c r="L16"/>
  <c r="K16"/>
  <c r="J16"/>
  <c r="I16"/>
  <c r="H16"/>
  <c r="G16"/>
  <c r="F16"/>
  <c r="E16"/>
  <c r="D16"/>
  <c r="D19" s="1"/>
  <c r="D21" s="1"/>
  <c r="CA13"/>
  <c r="CA12"/>
  <c r="CA11"/>
  <c r="CA10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44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3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0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F31" s="1"/>
  <c r="F33" s="1"/>
  <c r="E28"/>
  <c r="E31" s="1"/>
  <c r="E33" s="1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CA9" s="1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B44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S19" s="1"/>
  <c r="BS21" s="1"/>
  <c r="BR16"/>
  <c r="BQ16"/>
  <c r="BP16"/>
  <c r="BO16"/>
  <c r="BN16"/>
  <c r="BM16"/>
  <c r="BL16"/>
  <c r="BK16"/>
  <c r="BK19" s="1"/>
  <c r="BK21" s="1"/>
  <c r="BJ16"/>
  <c r="BI16"/>
  <c r="BH16"/>
  <c r="BG16"/>
  <c r="BF16"/>
  <c r="BE16"/>
  <c r="BD16"/>
  <c r="BC16"/>
  <c r="BC19" s="1"/>
  <c r="BC21" s="1"/>
  <c r="BB16"/>
  <c r="BA16"/>
  <c r="AZ16"/>
  <c r="AY16"/>
  <c r="AX16"/>
  <c r="AW16"/>
  <c r="AV16"/>
  <c r="AU16"/>
  <c r="AU19" s="1"/>
  <c r="AU21" s="1"/>
  <c r="AT16"/>
  <c r="AS16"/>
  <c r="AR16"/>
  <c r="AQ16"/>
  <c r="AP16"/>
  <c r="AO16"/>
  <c r="AN16"/>
  <c r="AM16"/>
  <c r="AM19" s="1"/>
  <c r="AM21" s="1"/>
  <c r="AL16"/>
  <c r="AK16"/>
  <c r="AJ16"/>
  <c r="AI16"/>
  <c r="AH16"/>
  <c r="AG16"/>
  <c r="AF16"/>
  <c r="AE16"/>
  <c r="AE19" s="1"/>
  <c r="AE21" s="1"/>
  <c r="AD16"/>
  <c r="AC16"/>
  <c r="AB16"/>
  <c r="AA16"/>
  <c r="Z16"/>
  <c r="Y16"/>
  <c r="X16"/>
  <c r="W16"/>
  <c r="W19" s="1"/>
  <c r="W21" s="1"/>
  <c r="V16"/>
  <c r="U16"/>
  <c r="T16"/>
  <c r="S16"/>
  <c r="R16"/>
  <c r="Q16"/>
  <c r="P16"/>
  <c r="O16"/>
  <c r="O19" s="1"/>
  <c r="O21" s="1"/>
  <c r="N16"/>
  <c r="M16"/>
  <c r="L16"/>
  <c r="K16"/>
  <c r="J16"/>
  <c r="I16"/>
  <c r="H16"/>
  <c r="G16"/>
  <c r="G19" s="1"/>
  <c r="G21" s="1"/>
  <c r="F16"/>
  <c r="F19" s="1"/>
  <c r="F21" s="1"/>
  <c r="E16"/>
  <c r="D16"/>
  <c r="CB14"/>
  <c r="CB13"/>
  <c r="CB12"/>
  <c r="CB11"/>
  <c r="CB10"/>
  <c r="CB9"/>
  <c r="CB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CA43" s="1"/>
  <c r="F51"/>
  <c r="E51"/>
  <c r="D51"/>
  <c r="C49"/>
  <c r="C48" s="1"/>
  <c r="D48" s="1"/>
  <c r="E48" s="1"/>
  <c r="F48" s="1"/>
  <c r="G48" s="1"/>
  <c r="H48" s="1"/>
  <c r="I48" s="1"/>
  <c r="J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/>
  <c r="I48" s="1"/>
  <c r="J48" s="1"/>
  <c r="K48" s="1"/>
  <c r="L48" s="1"/>
  <c r="M48" s="1"/>
  <c r="N48" s="1"/>
  <c r="O48" s="1"/>
  <c r="P48" s="1"/>
  <c r="Q48" s="1"/>
  <c r="R48" s="1"/>
  <c r="S48" s="1"/>
  <c r="T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G50" s="1"/>
  <c r="G52" s="1"/>
  <c r="F47"/>
  <c r="F50" s="1"/>
  <c r="F52" s="1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CA10" s="1"/>
  <c r="N20"/>
  <c r="M20"/>
  <c r="L20"/>
  <c r="K20"/>
  <c r="J20"/>
  <c r="I20"/>
  <c r="H20"/>
  <c r="G20"/>
  <c r="F20"/>
  <c r="E20"/>
  <c r="D20"/>
  <c r="C18"/>
  <c r="C17" s="1"/>
  <c r="D17" s="1"/>
  <c r="E17" s="1"/>
  <c r="F17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G19" s="1"/>
  <c r="G21" s="1"/>
  <c r="F16"/>
  <c r="E16"/>
  <c r="E19" s="1"/>
  <c r="E21" s="1"/>
  <c r="D16"/>
  <c r="D19" s="1"/>
  <c r="D21" s="1"/>
  <c r="CA14"/>
  <c r="CA13"/>
  <c r="CA12"/>
  <c r="CA11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E50"/>
  <c r="E52" s="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39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/>
  <c r="D29" s="1"/>
  <c r="E29" s="1"/>
  <c r="F29" s="1"/>
  <c r="G29" s="1"/>
  <c r="H29" s="1"/>
  <c r="I29" s="1"/>
  <c r="J29" s="1"/>
  <c r="K29" s="1"/>
  <c r="L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CA13" s="1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S19" s="1"/>
  <c r="BS21" s="1"/>
  <c r="BR16"/>
  <c r="BQ16"/>
  <c r="BP16"/>
  <c r="BO16"/>
  <c r="BN16"/>
  <c r="BM16"/>
  <c r="BL16"/>
  <c r="BK16"/>
  <c r="BK19" s="1"/>
  <c r="BK21" s="1"/>
  <c r="BJ16"/>
  <c r="BI16"/>
  <c r="BH16"/>
  <c r="BG16"/>
  <c r="BF16"/>
  <c r="BE16"/>
  <c r="BD16"/>
  <c r="BC16"/>
  <c r="BC19" s="1"/>
  <c r="BC21" s="1"/>
  <c r="BB16"/>
  <c r="BA16"/>
  <c r="AZ16"/>
  <c r="AY16"/>
  <c r="AX16"/>
  <c r="AW16"/>
  <c r="AV16"/>
  <c r="AU16"/>
  <c r="AU19" s="1"/>
  <c r="AU21" s="1"/>
  <c r="AT16"/>
  <c r="AS16"/>
  <c r="AR16"/>
  <c r="AQ16"/>
  <c r="AP16"/>
  <c r="AO16"/>
  <c r="AN16"/>
  <c r="AM16"/>
  <c r="AM19" s="1"/>
  <c r="AM21" s="1"/>
  <c r="AL16"/>
  <c r="AK16"/>
  <c r="AJ16"/>
  <c r="AI16"/>
  <c r="AH16"/>
  <c r="AG16"/>
  <c r="AF16"/>
  <c r="AE16"/>
  <c r="AE19" s="1"/>
  <c r="AE21" s="1"/>
  <c r="AD16"/>
  <c r="AC16"/>
  <c r="AC19" s="1"/>
  <c r="AC21" s="1"/>
  <c r="AB16"/>
  <c r="AA16"/>
  <c r="Z16"/>
  <c r="Y16"/>
  <c r="X16"/>
  <c r="W16"/>
  <c r="W19" s="1"/>
  <c r="W21" s="1"/>
  <c r="V16"/>
  <c r="U16"/>
  <c r="U19" s="1"/>
  <c r="U21" s="1"/>
  <c r="T16"/>
  <c r="S16"/>
  <c r="R16"/>
  <c r="Q16"/>
  <c r="P16"/>
  <c r="O16"/>
  <c r="O19" s="1"/>
  <c r="O21" s="1"/>
  <c r="N16"/>
  <c r="M16"/>
  <c r="M19" s="1"/>
  <c r="M21" s="1"/>
  <c r="L16"/>
  <c r="K16"/>
  <c r="J16"/>
  <c r="I16"/>
  <c r="H16"/>
  <c r="G16"/>
  <c r="G19" s="1"/>
  <c r="G21" s="1"/>
  <c r="F16"/>
  <c r="E16"/>
  <c r="E19" s="1"/>
  <c r="E21" s="1"/>
  <c r="D16"/>
  <c r="CA14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F58" s="1"/>
  <c r="F60" s="1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/>
  <c r="J48" s="1"/>
  <c r="K48" s="1"/>
  <c r="L48" s="1"/>
  <c r="M48" s="1"/>
  <c r="N48" s="1"/>
  <c r="O48" s="1"/>
  <c r="P48" s="1"/>
  <c r="Q48" s="1"/>
  <c r="R48" s="1"/>
  <c r="S48" s="1"/>
  <c r="T48" s="1"/>
  <c r="U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H50" s="1"/>
  <c r="H52" s="1"/>
  <c r="G47"/>
  <c r="G50" s="1"/>
  <c r="G52" s="1"/>
  <c r="F47"/>
  <c r="F50" s="1"/>
  <c r="F52" s="1"/>
  <c r="E47"/>
  <c r="D47"/>
  <c r="BZ38"/>
  <c r="BZ55" s="1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/>
  <c r="F56" s="1"/>
  <c r="G56" s="1"/>
  <c r="H56" s="1"/>
  <c r="I56" s="1"/>
  <c r="J56" s="1"/>
  <c r="K56" s="1"/>
  <c r="L56" s="1"/>
  <c r="M56" s="1"/>
  <c r="N56" s="1"/>
  <c r="O56" s="1"/>
  <c r="P56" s="1"/>
  <c r="Q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39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D50"/>
  <c r="D52" s="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CA9" s="1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E19" s="1"/>
  <c r="E21" s="1"/>
  <c r="D16"/>
  <c r="CA13"/>
  <c r="CA12"/>
  <c r="CA11"/>
  <c r="CA10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CA45" s="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F50" s="1"/>
  <c r="F52" s="1"/>
  <c r="E47"/>
  <c r="D47"/>
  <c r="CA39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44"/>
  <c r="CA41"/>
  <c r="CA40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31" i="48"/>
  <c r="B30"/>
  <c r="C27"/>
  <c r="D18"/>
  <c r="D19" s="1"/>
  <c r="C15"/>
  <c r="D6"/>
  <c r="E6" s="1"/>
  <c r="E4"/>
  <c r="A3"/>
  <c r="B31" i="82"/>
  <c r="B30"/>
  <c r="C27"/>
  <c r="D18"/>
  <c r="D20" s="1"/>
  <c r="E20" s="1"/>
  <c r="C15"/>
  <c r="D6"/>
  <c r="D7" s="1"/>
  <c r="E4"/>
  <c r="A3"/>
  <c r="B31" i="80"/>
  <c r="B30"/>
  <c r="C27"/>
  <c r="D18"/>
  <c r="D20" s="1"/>
  <c r="E20" s="1"/>
  <c r="C15"/>
  <c r="D6"/>
  <c r="D8" s="1"/>
  <c r="E4"/>
  <c r="A3"/>
  <c r="B31" i="78"/>
  <c r="B30"/>
  <c r="C27"/>
  <c r="D18"/>
  <c r="D19" s="1"/>
  <c r="E19" s="1"/>
  <c r="C15"/>
  <c r="D6"/>
  <c r="D9" s="1"/>
  <c r="E9" s="1"/>
  <c r="E4"/>
  <c r="A3"/>
  <c r="B31" i="77"/>
  <c r="B30"/>
  <c r="C27"/>
  <c r="D18"/>
  <c r="D20" s="1"/>
  <c r="E20" s="1"/>
  <c r="C15"/>
  <c r="D6"/>
  <c r="D7" s="1"/>
  <c r="E4"/>
  <c r="A3"/>
  <c r="B31" i="76"/>
  <c r="B30"/>
  <c r="C27"/>
  <c r="D21"/>
  <c r="E21" s="1"/>
  <c r="D18"/>
  <c r="D20" s="1"/>
  <c r="E20" s="1"/>
  <c r="C15"/>
  <c r="D6"/>
  <c r="D7" s="1"/>
  <c r="E4"/>
  <c r="A3"/>
  <c r="B31" i="75"/>
  <c r="B30"/>
  <c r="C27"/>
  <c r="D18"/>
  <c r="D19" s="1"/>
  <c r="C15"/>
  <c r="D6"/>
  <c r="E6" s="1"/>
  <c r="E4"/>
  <c r="A3"/>
  <c r="B31" i="74"/>
  <c r="B30"/>
  <c r="C27"/>
  <c r="D18"/>
  <c r="D19" s="1"/>
  <c r="C15"/>
  <c r="D6"/>
  <c r="D10" s="1"/>
  <c r="E10" s="1"/>
  <c r="E4"/>
  <c r="A3"/>
  <c r="B31" i="73"/>
  <c r="B30"/>
  <c r="C27"/>
  <c r="D18"/>
  <c r="E18" s="1"/>
  <c r="C15"/>
  <c r="D6"/>
  <c r="E6" s="1"/>
  <c r="E4"/>
  <c r="A3"/>
  <c r="B31" i="72"/>
  <c r="B30"/>
  <c r="C27"/>
  <c r="D18"/>
  <c r="D19" s="1"/>
  <c r="C15"/>
  <c r="D6"/>
  <c r="D8" s="1"/>
  <c r="E8" s="1"/>
  <c r="E4"/>
  <c r="A3"/>
  <c r="BZ59" i="1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B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D20" i="61" l="1"/>
  <c r="E20" s="1"/>
  <c r="D7" i="59"/>
  <c r="E7" s="1"/>
  <c r="D9"/>
  <c r="E9" s="1"/>
  <c r="D8" i="58"/>
  <c r="E8" s="1"/>
  <c r="D8" i="57"/>
  <c r="E8" s="1"/>
  <c r="D21" i="56"/>
  <c r="E21" s="1"/>
  <c r="D7" i="55"/>
  <c r="E7" s="1"/>
  <c r="D21"/>
  <c r="E21" s="1"/>
  <c r="D19" i="54"/>
  <c r="E19" s="1"/>
  <c r="D20"/>
  <c r="E20" s="1"/>
  <c r="D21"/>
  <c r="E21" s="1"/>
  <c r="D8" i="53"/>
  <c r="E8" s="1"/>
  <c r="D9"/>
  <c r="E9" s="1"/>
  <c r="D21"/>
  <c r="E21" s="1"/>
  <c r="D21" i="52"/>
  <c r="E21" s="1"/>
  <c r="D7"/>
  <c r="D10" s="1"/>
  <c r="E10" s="1"/>
  <c r="D20" i="51"/>
  <c r="E20" s="1"/>
  <c r="D7" i="50"/>
  <c r="D9" s="1"/>
  <c r="E9" s="1"/>
  <c r="D8"/>
  <c r="D10" s="1"/>
  <c r="E10" s="1"/>
  <c r="D21"/>
  <c r="E21" s="1"/>
  <c r="E19" i="61"/>
  <c r="D21"/>
  <c r="E21" s="1"/>
  <c r="E6"/>
  <c r="D10"/>
  <c r="E10" s="1"/>
  <c r="D7"/>
  <c r="E7" s="1"/>
  <c r="D8"/>
  <c r="E8" s="1"/>
  <c r="E18"/>
  <c r="D7" i="60"/>
  <c r="D21"/>
  <c r="E21" s="1"/>
  <c r="E8"/>
  <c r="E18"/>
  <c r="D19"/>
  <c r="E19" i="59"/>
  <c r="D20"/>
  <c r="E20" s="1"/>
  <c r="D21"/>
  <c r="E21" s="1"/>
  <c r="E6"/>
  <c r="E15" s="1"/>
  <c r="E18"/>
  <c r="E7" i="58"/>
  <c r="D11"/>
  <c r="E11" s="1"/>
  <c r="E20"/>
  <c r="D22"/>
  <c r="E22" s="1"/>
  <c r="D9"/>
  <c r="E9" s="1"/>
  <c r="E18"/>
  <c r="D10"/>
  <c r="E10" s="1"/>
  <c r="D19"/>
  <c r="E6"/>
  <c r="D22" i="57"/>
  <c r="E22" s="1"/>
  <c r="E18"/>
  <c r="D9"/>
  <c r="E9" s="1"/>
  <c r="D19"/>
  <c r="D10"/>
  <c r="E10" s="1"/>
  <c r="D20"/>
  <c r="E20" s="1"/>
  <c r="E6"/>
  <c r="E8" i="56"/>
  <c r="D10"/>
  <c r="E6"/>
  <c r="E18"/>
  <c r="D7"/>
  <c r="D19"/>
  <c r="E15" i="55"/>
  <c r="D8"/>
  <c r="E8" s="1"/>
  <c r="E18"/>
  <c r="D9"/>
  <c r="E9" s="1"/>
  <c r="D19"/>
  <c r="D10"/>
  <c r="E10" s="1"/>
  <c r="E7" i="54"/>
  <c r="D11"/>
  <c r="E11" s="1"/>
  <c r="D9"/>
  <c r="E9" s="1"/>
  <c r="D10"/>
  <c r="E10" s="1"/>
  <c r="E6"/>
  <c r="E7" i="53"/>
  <c r="D11"/>
  <c r="E11" s="1"/>
  <c r="D22"/>
  <c r="E22" s="1"/>
  <c r="E18"/>
  <c r="E27" s="1"/>
  <c r="D10"/>
  <c r="E10" s="1"/>
  <c r="D19"/>
  <c r="E19" s="1"/>
  <c r="E6"/>
  <c r="D20" i="52"/>
  <c r="E20" s="1"/>
  <c r="E19"/>
  <c r="D22"/>
  <c r="E22" s="1"/>
  <c r="E18"/>
  <c r="E27" s="1"/>
  <c r="D9"/>
  <c r="E9" s="1"/>
  <c r="E7"/>
  <c r="E15" s="1"/>
  <c r="E19" i="51"/>
  <c r="D21"/>
  <c r="E21" s="1"/>
  <c r="E6"/>
  <c r="D10"/>
  <c r="E10" s="1"/>
  <c r="D7"/>
  <c r="E7" s="1"/>
  <c r="D8"/>
  <c r="E8" s="1"/>
  <c r="E18"/>
  <c r="E7" i="50"/>
  <c r="E8"/>
  <c r="E15" s="1"/>
  <c r="E18"/>
  <c r="D19"/>
  <c r="E19" i="49"/>
  <c r="D20"/>
  <c r="E20" s="1"/>
  <c r="D9"/>
  <c r="E9" s="1"/>
  <c r="D21"/>
  <c r="E21" s="1"/>
  <c r="E6"/>
  <c r="D7"/>
  <c r="E7" s="1"/>
  <c r="E18"/>
  <c r="J56" i="32"/>
  <c r="K56" s="1"/>
  <c r="L56" s="1"/>
  <c r="M56" s="1"/>
  <c r="N56" s="1"/>
  <c r="O56" s="1"/>
  <c r="P56" s="1"/>
  <c r="Q56" s="1"/>
  <c r="R56" s="1"/>
  <c r="I58"/>
  <c r="I60" s="1"/>
  <c r="N48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AY48" s="1"/>
  <c r="AZ48" s="1"/>
  <c r="BA48" s="1"/>
  <c r="BB48" s="1"/>
  <c r="BC48" s="1"/>
  <c r="BD48" s="1"/>
  <c r="BE48" s="1"/>
  <c r="BF48" s="1"/>
  <c r="BG48" s="1"/>
  <c r="BH48" s="1"/>
  <c r="BI48" s="1"/>
  <c r="BJ48" s="1"/>
  <c r="BK48" s="1"/>
  <c r="BL48" s="1"/>
  <c r="BM48" s="1"/>
  <c r="BN48" s="1"/>
  <c r="BO48" s="1"/>
  <c r="BP48" s="1"/>
  <c r="M50"/>
  <c r="M52" s="1"/>
  <c r="F19"/>
  <c r="F21" s="1"/>
  <c r="H58"/>
  <c r="H60" s="1"/>
  <c r="F58"/>
  <c r="F60" s="1"/>
  <c r="H19"/>
  <c r="H21" s="1"/>
  <c r="E19"/>
  <c r="E21" s="1"/>
  <c r="D50"/>
  <c r="D52" s="1"/>
  <c r="L50"/>
  <c r="L52" s="1"/>
  <c r="T50"/>
  <c r="T52" s="1"/>
  <c r="AB50"/>
  <c r="AB52" s="1"/>
  <c r="E50"/>
  <c r="E52" s="1"/>
  <c r="D58"/>
  <c r="D60" s="1"/>
  <c r="L58"/>
  <c r="L60" s="1"/>
  <c r="G50"/>
  <c r="G52" s="1"/>
  <c r="E58"/>
  <c r="E60" s="1"/>
  <c r="G58" i="31"/>
  <c r="G60" s="1"/>
  <c r="D50"/>
  <c r="D52" s="1"/>
  <c r="O58"/>
  <c r="O60" s="1"/>
  <c r="G19"/>
  <c r="G21" s="1"/>
  <c r="I58"/>
  <c r="I60" s="1"/>
  <c r="Q58"/>
  <c r="Q60" s="1"/>
  <c r="J58"/>
  <c r="J60" s="1"/>
  <c r="R58"/>
  <c r="R60" s="1"/>
  <c r="E48" i="30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D50"/>
  <c r="D52" s="1"/>
  <c r="G19"/>
  <c r="G21" s="1"/>
  <c r="O19"/>
  <c r="O21" s="1"/>
  <c r="W19"/>
  <c r="W21" s="1"/>
  <c r="AE19"/>
  <c r="AE21" s="1"/>
  <c r="AM19"/>
  <c r="AM21" s="1"/>
  <c r="AU19"/>
  <c r="AU21" s="1"/>
  <c r="BC19"/>
  <c r="BC21" s="1"/>
  <c r="BK19"/>
  <c r="BK21" s="1"/>
  <c r="BS19"/>
  <c r="BS21" s="1"/>
  <c r="T50"/>
  <c r="T52" s="1"/>
  <c r="H58"/>
  <c r="H60" s="1"/>
  <c r="I50"/>
  <c r="I52" s="1"/>
  <c r="E58"/>
  <c r="E60" s="1"/>
  <c r="D31"/>
  <c r="D33" s="1"/>
  <c r="E50"/>
  <c r="E52" s="1"/>
  <c r="F50"/>
  <c r="F52" s="1"/>
  <c r="J50"/>
  <c r="J52" s="1"/>
  <c r="G50"/>
  <c r="G52" s="1"/>
  <c r="H50"/>
  <c r="H52" s="1"/>
  <c r="M48" i="29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L50"/>
  <c r="L52" s="1"/>
  <c r="H56"/>
  <c r="I56" s="1"/>
  <c r="J56" s="1"/>
  <c r="K56" s="1"/>
  <c r="L56" s="1"/>
  <c r="M56" s="1"/>
  <c r="N56" s="1"/>
  <c r="O56" s="1"/>
  <c r="P56" s="1"/>
  <c r="Q56" s="1"/>
  <c r="G58"/>
  <c r="G60" s="1"/>
  <c r="E50"/>
  <c r="E52" s="1"/>
  <c r="U50"/>
  <c r="U52" s="1"/>
  <c r="G50"/>
  <c r="G52" s="1"/>
  <c r="D58"/>
  <c r="D60" s="1"/>
  <c r="H50"/>
  <c r="H52" s="1"/>
  <c r="J50"/>
  <c r="J52" s="1"/>
  <c r="D50"/>
  <c r="D52" s="1"/>
  <c r="N19"/>
  <c r="N21" s="1"/>
  <c r="K50"/>
  <c r="K52" s="1"/>
  <c r="K48" i="26"/>
  <c r="L48" s="1"/>
  <c r="M48" s="1"/>
  <c r="N48" s="1"/>
  <c r="O48" s="1"/>
  <c r="P48" s="1"/>
  <c r="Q48" s="1"/>
  <c r="R48" s="1"/>
  <c r="J50"/>
  <c r="J52" s="1"/>
  <c r="D50"/>
  <c r="D52" s="1"/>
  <c r="L50"/>
  <c r="L52" s="1"/>
  <c r="D31"/>
  <c r="D33" s="1"/>
  <c r="E50"/>
  <c r="E52" s="1"/>
  <c r="M50"/>
  <c r="M52" s="1"/>
  <c r="E31"/>
  <c r="E33" s="1"/>
  <c r="F50"/>
  <c r="F52" s="1"/>
  <c r="N50"/>
  <c r="N52" s="1"/>
  <c r="F31"/>
  <c r="F33" s="1"/>
  <c r="F36" s="1"/>
  <c r="G50"/>
  <c r="H50"/>
  <c r="H52" s="1"/>
  <c r="D31" i="24"/>
  <c r="D33" s="1"/>
  <c r="E31"/>
  <c r="E33" s="1"/>
  <c r="G58"/>
  <c r="G60" s="1"/>
  <c r="E50"/>
  <c r="E52" s="1"/>
  <c r="H58"/>
  <c r="H60" s="1"/>
  <c r="P58"/>
  <c r="P60" s="1"/>
  <c r="J58"/>
  <c r="J60" s="1"/>
  <c r="R58"/>
  <c r="R60" s="1"/>
  <c r="I31"/>
  <c r="I33" s="1"/>
  <c r="Q31"/>
  <c r="Q33" s="1"/>
  <c r="Y31"/>
  <c r="Y33" s="1"/>
  <c r="D50"/>
  <c r="D52" s="1"/>
  <c r="J31"/>
  <c r="J33" s="1"/>
  <c r="R31"/>
  <c r="R33" s="1"/>
  <c r="M50"/>
  <c r="M52" s="1"/>
  <c r="D58"/>
  <c r="D60" s="1"/>
  <c r="L58"/>
  <c r="L60" s="1"/>
  <c r="N29" i="25"/>
  <c r="O29" s="1"/>
  <c r="P29" s="1"/>
  <c r="Q29" s="1"/>
  <c r="R29" s="1"/>
  <c r="S29" s="1"/>
  <c r="T29" s="1"/>
  <c r="U29" s="1"/>
  <c r="V29" s="1"/>
  <c r="M31"/>
  <c r="M33" s="1"/>
  <c r="K31"/>
  <c r="K33" s="1"/>
  <c r="F50"/>
  <c r="F52" s="1"/>
  <c r="G58"/>
  <c r="G60" s="1"/>
  <c r="D19"/>
  <c r="D21" s="1"/>
  <c r="L19"/>
  <c r="L21" s="1"/>
  <c r="D31"/>
  <c r="D33" s="1"/>
  <c r="L31"/>
  <c r="L33" s="1"/>
  <c r="I58"/>
  <c r="I60" s="1"/>
  <c r="E19"/>
  <c r="E21" s="1"/>
  <c r="E31"/>
  <c r="E33" s="1"/>
  <c r="F31"/>
  <c r="F33" s="1"/>
  <c r="N31"/>
  <c r="N33" s="1"/>
  <c r="G19"/>
  <c r="G21" s="1"/>
  <c r="G31"/>
  <c r="G33" s="1"/>
  <c r="O31"/>
  <c r="O33" s="1"/>
  <c r="H31"/>
  <c r="H33" s="1"/>
  <c r="D50"/>
  <c r="D52" s="1"/>
  <c r="L50"/>
  <c r="L52" s="1"/>
  <c r="I19"/>
  <c r="I21" s="1"/>
  <c r="I31"/>
  <c r="I33" s="1"/>
  <c r="E50"/>
  <c r="E52" s="1"/>
  <c r="K56" i="23"/>
  <c r="L56" s="1"/>
  <c r="M56" s="1"/>
  <c r="N56" s="1"/>
  <c r="O56" s="1"/>
  <c r="P56" s="1"/>
  <c r="Q56" s="1"/>
  <c r="J58"/>
  <c r="J60" s="1"/>
  <c r="I58"/>
  <c r="I60" s="1"/>
  <c r="H31"/>
  <c r="H33" s="1"/>
  <c r="D50"/>
  <c r="D52" s="1"/>
  <c r="I19"/>
  <c r="I21" s="1"/>
  <c r="Q19"/>
  <c r="Q21" s="1"/>
  <c r="Y19"/>
  <c r="Y21" s="1"/>
  <c r="AG19"/>
  <c r="AG21" s="1"/>
  <c r="AO19"/>
  <c r="AO21" s="1"/>
  <c r="M50"/>
  <c r="M52" s="1"/>
  <c r="D58"/>
  <c r="D60" s="1"/>
  <c r="F50"/>
  <c r="F52" s="1"/>
  <c r="E58"/>
  <c r="E60" s="1"/>
  <c r="D31"/>
  <c r="D33" s="1"/>
  <c r="G50"/>
  <c r="G52" s="1"/>
  <c r="F58"/>
  <c r="F60" s="1"/>
  <c r="H58"/>
  <c r="H60" s="1"/>
  <c r="D19"/>
  <c r="D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BX19"/>
  <c r="BX21" s="1"/>
  <c r="E31"/>
  <c r="E33" s="1"/>
  <c r="E36" s="1"/>
  <c r="F29" i="22"/>
  <c r="E31"/>
  <c r="E33" s="1"/>
  <c r="O50"/>
  <c r="O52" s="1"/>
  <c r="M50"/>
  <c r="M52" s="1"/>
  <c r="J50"/>
  <c r="J52" s="1"/>
  <c r="R50"/>
  <c r="R52" s="1"/>
  <c r="D58"/>
  <c r="D60" s="1"/>
  <c r="E48" i="19"/>
  <c r="D50"/>
  <c r="D52" s="1"/>
  <c r="G58"/>
  <c r="G60" s="1"/>
  <c r="G19"/>
  <c r="G21" s="1"/>
  <c r="O19"/>
  <c r="O21" s="1"/>
  <c r="W19"/>
  <c r="W21" s="1"/>
  <c r="AE19"/>
  <c r="AE21" s="1"/>
  <c r="AM19"/>
  <c r="AM21" s="1"/>
  <c r="AU19"/>
  <c r="AU21" s="1"/>
  <c r="BC19"/>
  <c r="BC21" s="1"/>
  <c r="BK19"/>
  <c r="BK21" s="1"/>
  <c r="BS19"/>
  <c r="BS21" s="1"/>
  <c r="G31"/>
  <c r="G33" s="1"/>
  <c r="J19"/>
  <c r="J21" s="1"/>
  <c r="R19"/>
  <c r="R21" s="1"/>
  <c r="Z19"/>
  <c r="Z21" s="1"/>
  <c r="AH19"/>
  <c r="AH21" s="1"/>
  <c r="AP19"/>
  <c r="AP21" s="1"/>
  <c r="AX19"/>
  <c r="AX21" s="1"/>
  <c r="BF19"/>
  <c r="BF21" s="1"/>
  <c r="BN19"/>
  <c r="BN21" s="1"/>
  <c r="BV19"/>
  <c r="BV21" s="1"/>
  <c r="D31" i="18"/>
  <c r="D33" s="1"/>
  <c r="I58"/>
  <c r="I60" s="1"/>
  <c r="Q58"/>
  <c r="Q60" s="1"/>
  <c r="Y58"/>
  <c r="Y60" s="1"/>
  <c r="F19"/>
  <c r="F21" s="1"/>
  <c r="L50"/>
  <c r="L52" s="1"/>
  <c r="E50"/>
  <c r="E52" s="1"/>
  <c r="H19"/>
  <c r="H21" s="1"/>
  <c r="G58"/>
  <c r="G60" s="1"/>
  <c r="E50" i="17"/>
  <c r="E52" s="1"/>
  <c r="E31"/>
  <c r="E33" s="1"/>
  <c r="I50"/>
  <c r="I52" s="1"/>
  <c r="F19"/>
  <c r="F21" s="1"/>
  <c r="F31"/>
  <c r="F33" s="1"/>
  <c r="J19" i="16"/>
  <c r="J21" s="1"/>
  <c r="R19"/>
  <c r="R21" s="1"/>
  <c r="Z19"/>
  <c r="Z21" s="1"/>
  <c r="AH19"/>
  <c r="AH21" s="1"/>
  <c r="E50"/>
  <c r="E52" s="1"/>
  <c r="M50"/>
  <c r="M52" s="1"/>
  <c r="D58"/>
  <c r="D60" s="1"/>
  <c r="F50"/>
  <c r="F52" s="1"/>
  <c r="N50"/>
  <c r="N52" s="1"/>
  <c r="F58"/>
  <c r="F60" s="1"/>
  <c r="G50"/>
  <c r="G52" s="1"/>
  <c r="O50"/>
  <c r="O52" s="1"/>
  <c r="G58"/>
  <c r="G60" s="1"/>
  <c r="O58"/>
  <c r="O60" s="1"/>
  <c r="W58"/>
  <c r="W60" s="1"/>
  <c r="AE58"/>
  <c r="AE60" s="1"/>
  <c r="AM58"/>
  <c r="AM60" s="1"/>
  <c r="AU58"/>
  <c r="AU60" s="1"/>
  <c r="I58"/>
  <c r="I60" s="1"/>
  <c r="K50"/>
  <c r="K52" s="1"/>
  <c r="BQ48" i="32"/>
  <c r="BR48" s="1"/>
  <c r="BS48" s="1"/>
  <c r="BT48" s="1"/>
  <c r="BU48" s="1"/>
  <c r="BV48" s="1"/>
  <c r="BW48" s="1"/>
  <c r="BX48" s="1"/>
  <c r="BY48" s="1"/>
  <c r="BZ48" s="1"/>
  <c r="BP50"/>
  <c r="BP52" s="1"/>
  <c r="V17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U19"/>
  <c r="U21" s="1"/>
  <c r="K19"/>
  <c r="K21" s="1"/>
  <c r="S19"/>
  <c r="S21" s="1"/>
  <c r="AQ19"/>
  <c r="AQ21" s="1"/>
  <c r="L19"/>
  <c r="L21" s="1"/>
  <c r="T19"/>
  <c r="T21" s="1"/>
  <c r="D31"/>
  <c r="D33" s="1"/>
  <c r="E29"/>
  <c r="F29" s="1"/>
  <c r="G29" s="1"/>
  <c r="H29" s="1"/>
  <c r="I29" s="1"/>
  <c r="Q58"/>
  <c r="Q60" s="1"/>
  <c r="N19"/>
  <c r="N21" s="1"/>
  <c r="G19"/>
  <c r="G21" s="1"/>
  <c r="O19"/>
  <c r="O21" s="1"/>
  <c r="AM19"/>
  <c r="AM21" s="1"/>
  <c r="P19"/>
  <c r="P21" s="1"/>
  <c r="X19"/>
  <c r="X21" s="1"/>
  <c r="I19"/>
  <c r="I21" s="1"/>
  <c r="Q19"/>
  <c r="Q21" s="1"/>
  <c r="AJ50"/>
  <c r="AJ52" s="1"/>
  <c r="AR50"/>
  <c r="AR52" s="1"/>
  <c r="AZ50"/>
  <c r="AZ52" s="1"/>
  <c r="BH50"/>
  <c r="BH52" s="1"/>
  <c r="BX50"/>
  <c r="BX52" s="1"/>
  <c r="AS50"/>
  <c r="AS52" s="1"/>
  <c r="J19"/>
  <c r="J21" s="1"/>
  <c r="R19"/>
  <c r="R21" s="1"/>
  <c r="AP19"/>
  <c r="AP21" s="1"/>
  <c r="BN19"/>
  <c r="BN21" s="1"/>
  <c r="F31"/>
  <c r="F33" s="1"/>
  <c r="U50"/>
  <c r="U52" s="1"/>
  <c r="AC50"/>
  <c r="AC52" s="1"/>
  <c r="AK50"/>
  <c r="AK52" s="1"/>
  <c r="BA50"/>
  <c r="BA52" s="1"/>
  <c r="BI50"/>
  <c r="BI52" s="1"/>
  <c r="BQ50"/>
  <c r="BQ52" s="1"/>
  <c r="F50"/>
  <c r="F52" s="1"/>
  <c r="N50"/>
  <c r="N52" s="1"/>
  <c r="V50"/>
  <c r="V52" s="1"/>
  <c r="AD50"/>
  <c r="AD52" s="1"/>
  <c r="AL50"/>
  <c r="AL52" s="1"/>
  <c r="AT50"/>
  <c r="AT52" s="1"/>
  <c r="BB50"/>
  <c r="BB52" s="1"/>
  <c r="BJ50"/>
  <c r="BJ52" s="1"/>
  <c r="BR50"/>
  <c r="BR52" s="1"/>
  <c r="BZ50"/>
  <c r="BZ52" s="1"/>
  <c r="O50"/>
  <c r="O52" s="1"/>
  <c r="W50"/>
  <c r="W52" s="1"/>
  <c r="AE50"/>
  <c r="AE52" s="1"/>
  <c r="AM50"/>
  <c r="AM52" s="1"/>
  <c r="AU50"/>
  <c r="AU52" s="1"/>
  <c r="BC50"/>
  <c r="BC52" s="1"/>
  <c r="BK50"/>
  <c r="BK52" s="1"/>
  <c r="BS50"/>
  <c r="BS52" s="1"/>
  <c r="N58"/>
  <c r="N60" s="1"/>
  <c r="H50"/>
  <c r="H52" s="1"/>
  <c r="P50"/>
  <c r="P52" s="1"/>
  <c r="X50"/>
  <c r="X52" s="1"/>
  <c r="AF50"/>
  <c r="AF52" s="1"/>
  <c r="AN50"/>
  <c r="AN52" s="1"/>
  <c r="AV50"/>
  <c r="AV52" s="1"/>
  <c r="BD50"/>
  <c r="BD52" s="1"/>
  <c r="BL50"/>
  <c r="BL52" s="1"/>
  <c r="BT50"/>
  <c r="BT52" s="1"/>
  <c r="G58"/>
  <c r="G60" s="1"/>
  <c r="I50"/>
  <c r="I52" s="1"/>
  <c r="Q50"/>
  <c r="Q52" s="1"/>
  <c r="Y50"/>
  <c r="Y52" s="1"/>
  <c r="AG50"/>
  <c r="AG52" s="1"/>
  <c r="AO50"/>
  <c r="AO52" s="1"/>
  <c r="AW50"/>
  <c r="AW52" s="1"/>
  <c r="BE50"/>
  <c r="BE52" s="1"/>
  <c r="BM50"/>
  <c r="BM52" s="1"/>
  <c r="BU50"/>
  <c r="BU52" s="1"/>
  <c r="E31"/>
  <c r="E33" s="1"/>
  <c r="J50"/>
  <c r="J52" s="1"/>
  <c r="R50"/>
  <c r="R52" s="1"/>
  <c r="Z50"/>
  <c r="Z52" s="1"/>
  <c r="AH50"/>
  <c r="AH52" s="1"/>
  <c r="AP50"/>
  <c r="AP52" s="1"/>
  <c r="AX50"/>
  <c r="AX52" s="1"/>
  <c r="BF50"/>
  <c r="BF52" s="1"/>
  <c r="BN50"/>
  <c r="BN52" s="1"/>
  <c r="BV50"/>
  <c r="BV52" s="1"/>
  <c r="K50"/>
  <c r="K52" s="1"/>
  <c r="S50"/>
  <c r="S52" s="1"/>
  <c r="AA50"/>
  <c r="AA52" s="1"/>
  <c r="AI50"/>
  <c r="AI52" s="1"/>
  <c r="AQ50"/>
  <c r="AQ52" s="1"/>
  <c r="AY50"/>
  <c r="AY52" s="1"/>
  <c r="BG50"/>
  <c r="BG52" s="1"/>
  <c r="BO50"/>
  <c r="BO52" s="1"/>
  <c r="BW50"/>
  <c r="BW52" s="1"/>
  <c r="CA44"/>
  <c r="CA43"/>
  <c r="CA42"/>
  <c r="CA41"/>
  <c r="CA40"/>
  <c r="CA39"/>
  <c r="E19" i="31"/>
  <c r="E21" s="1"/>
  <c r="AH56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AG58"/>
  <c r="AG60" s="1"/>
  <c r="F19"/>
  <c r="F21" s="1"/>
  <c r="H19"/>
  <c r="H21" s="1"/>
  <c r="H36" s="1"/>
  <c r="I17"/>
  <c r="J17" s="1"/>
  <c r="K17" s="1"/>
  <c r="L17" s="1"/>
  <c r="M17" s="1"/>
  <c r="N17" s="1"/>
  <c r="J29"/>
  <c r="K29" s="1"/>
  <c r="L29" s="1"/>
  <c r="M29" s="1"/>
  <c r="N29" s="1"/>
  <c r="O29" s="1"/>
  <c r="I31"/>
  <c r="I33" s="1"/>
  <c r="U48"/>
  <c r="V48" s="1"/>
  <c r="W48" s="1"/>
  <c r="X48" s="1"/>
  <c r="Y48" s="1"/>
  <c r="Z48" s="1"/>
  <c r="AA48" s="1"/>
  <c r="AB48" s="1"/>
  <c r="T50"/>
  <c r="T52" s="1"/>
  <c r="AH58"/>
  <c r="AH60" s="1"/>
  <c r="AX58"/>
  <c r="AX60" s="1"/>
  <c r="J50"/>
  <c r="J52" s="1"/>
  <c r="R50"/>
  <c r="R52" s="1"/>
  <c r="CA12"/>
  <c r="CA11"/>
  <c r="Z58"/>
  <c r="Z60" s="1"/>
  <c r="AP58"/>
  <c r="AP60" s="1"/>
  <c r="K50"/>
  <c r="K52" s="1"/>
  <c r="S50"/>
  <c r="S52" s="1"/>
  <c r="AA50"/>
  <c r="AA52" s="1"/>
  <c r="G31"/>
  <c r="G33" s="1"/>
  <c r="L50"/>
  <c r="L52" s="1"/>
  <c r="H31"/>
  <c r="H33" s="1"/>
  <c r="W58"/>
  <c r="W60" s="1"/>
  <c r="AE58"/>
  <c r="AE60" s="1"/>
  <c r="AM58"/>
  <c r="AM60" s="1"/>
  <c r="AU58"/>
  <c r="AU60" s="1"/>
  <c r="BC58"/>
  <c r="BC60" s="1"/>
  <c r="BK58"/>
  <c r="BK60" s="1"/>
  <c r="D19"/>
  <c r="D21" s="1"/>
  <c r="Y58"/>
  <c r="Y60" s="1"/>
  <c r="AO58"/>
  <c r="AO60" s="1"/>
  <c r="AW58"/>
  <c r="AW60" s="1"/>
  <c r="BE58"/>
  <c r="BE60" s="1"/>
  <c r="D31"/>
  <c r="D33" s="1"/>
  <c r="K58"/>
  <c r="K60" s="1"/>
  <c r="S58"/>
  <c r="S60" s="1"/>
  <c r="AA58"/>
  <c r="AA60" s="1"/>
  <c r="AI58"/>
  <c r="AI60" s="1"/>
  <c r="AQ58"/>
  <c r="AQ60" s="1"/>
  <c r="AY58"/>
  <c r="AY60" s="1"/>
  <c r="BG58"/>
  <c r="BG60" s="1"/>
  <c r="E31"/>
  <c r="E33" s="1"/>
  <c r="E50"/>
  <c r="E52" s="1"/>
  <c r="M50"/>
  <c r="M52" s="1"/>
  <c r="U50"/>
  <c r="U52" s="1"/>
  <c r="D58"/>
  <c r="D60" s="1"/>
  <c r="L58"/>
  <c r="L60" s="1"/>
  <c r="T58"/>
  <c r="T60" s="1"/>
  <c r="AB58"/>
  <c r="AB60" s="1"/>
  <c r="AJ58"/>
  <c r="AJ60" s="1"/>
  <c r="AR58"/>
  <c r="AR60" s="1"/>
  <c r="AZ58"/>
  <c r="AZ60" s="1"/>
  <c r="BH58"/>
  <c r="BH60" s="1"/>
  <c r="F31"/>
  <c r="F33" s="1"/>
  <c r="N31"/>
  <c r="N33" s="1"/>
  <c r="F50"/>
  <c r="F52" s="1"/>
  <c r="N50"/>
  <c r="N52" s="1"/>
  <c r="V50"/>
  <c r="V52" s="1"/>
  <c r="E58"/>
  <c r="E60" s="1"/>
  <c r="M58"/>
  <c r="M60" s="1"/>
  <c r="U58"/>
  <c r="U60" s="1"/>
  <c r="AC58"/>
  <c r="AC60" s="1"/>
  <c r="AK58"/>
  <c r="AK60" s="1"/>
  <c r="AS58"/>
  <c r="AS60" s="1"/>
  <c r="BA58"/>
  <c r="BA60" s="1"/>
  <c r="BI58"/>
  <c r="BI60" s="1"/>
  <c r="G50"/>
  <c r="G52" s="1"/>
  <c r="G36" s="1"/>
  <c r="O50"/>
  <c r="O52" s="1"/>
  <c r="W50"/>
  <c r="W52" s="1"/>
  <c r="F58"/>
  <c r="F60" s="1"/>
  <c r="N58"/>
  <c r="N60" s="1"/>
  <c r="V58"/>
  <c r="V60" s="1"/>
  <c r="AD58"/>
  <c r="AD60" s="1"/>
  <c r="AL58"/>
  <c r="AL60" s="1"/>
  <c r="AT58"/>
  <c r="AT60" s="1"/>
  <c r="BB58"/>
  <c r="BB60" s="1"/>
  <c r="BJ58"/>
  <c r="BJ60" s="1"/>
  <c r="H50"/>
  <c r="H52" s="1"/>
  <c r="P50"/>
  <c r="P52" s="1"/>
  <c r="X50"/>
  <c r="X52" s="1"/>
  <c r="I50"/>
  <c r="I52" s="1"/>
  <c r="Q50"/>
  <c r="Q52" s="1"/>
  <c r="Y50"/>
  <c r="Y52" s="1"/>
  <c r="CA45"/>
  <c r="CA43"/>
  <c r="CA42"/>
  <c r="CA41"/>
  <c r="CA40"/>
  <c r="CA39"/>
  <c r="H58"/>
  <c r="H60" s="1"/>
  <c r="P58"/>
  <c r="P60" s="1"/>
  <c r="X58"/>
  <c r="X60" s="1"/>
  <c r="AF58"/>
  <c r="AF60" s="1"/>
  <c r="AN58"/>
  <c r="AN60" s="1"/>
  <c r="AV58"/>
  <c r="AV60" s="1"/>
  <c r="BD58"/>
  <c r="BD60" s="1"/>
  <c r="BL58"/>
  <c r="BL60" s="1"/>
  <c r="F19" i="30"/>
  <c r="F21" s="1"/>
  <c r="N19"/>
  <c r="N21" s="1"/>
  <c r="V19"/>
  <c r="V21" s="1"/>
  <c r="AD19"/>
  <c r="AD21" s="1"/>
  <c r="AL19"/>
  <c r="AL21" s="1"/>
  <c r="AT19"/>
  <c r="AT21" s="1"/>
  <c r="BB19"/>
  <c r="BB21" s="1"/>
  <c r="BJ19"/>
  <c r="BJ21" s="1"/>
  <c r="BR19"/>
  <c r="BR21" s="1"/>
  <c r="BZ19"/>
  <c r="BZ21" s="1"/>
  <c r="H19"/>
  <c r="H21" s="1"/>
  <c r="P19"/>
  <c r="P21" s="1"/>
  <c r="X19"/>
  <c r="X21" s="1"/>
  <c r="AF19"/>
  <c r="AF21" s="1"/>
  <c r="AN19"/>
  <c r="AN21" s="1"/>
  <c r="AV19"/>
  <c r="AV21" s="1"/>
  <c r="BD19"/>
  <c r="BD21" s="1"/>
  <c r="BL19"/>
  <c r="BL21" s="1"/>
  <c r="BT19"/>
  <c r="BT21" s="1"/>
  <c r="I19"/>
  <c r="I21" s="1"/>
  <c r="Q19"/>
  <c r="Q21" s="1"/>
  <c r="Y19"/>
  <c r="Y21" s="1"/>
  <c r="AG19"/>
  <c r="AG21" s="1"/>
  <c r="AO19"/>
  <c r="AO21" s="1"/>
  <c r="AW19"/>
  <c r="AW21" s="1"/>
  <c r="BE19"/>
  <c r="BE21" s="1"/>
  <c r="BM19"/>
  <c r="BM21" s="1"/>
  <c r="BU19"/>
  <c r="BU21" s="1"/>
  <c r="AW56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AV58"/>
  <c r="AV60" s="1"/>
  <c r="J19"/>
  <c r="J21" s="1"/>
  <c r="R19"/>
  <c r="R21" s="1"/>
  <c r="Z19"/>
  <c r="Z21" s="1"/>
  <c r="AH19"/>
  <c r="AH21" s="1"/>
  <c r="AP19"/>
  <c r="AP21" s="1"/>
  <c r="AX19"/>
  <c r="AX21" s="1"/>
  <c r="BF19"/>
  <c r="BF21" s="1"/>
  <c r="BN19"/>
  <c r="BN21" s="1"/>
  <c r="BV19"/>
  <c r="BV21" s="1"/>
  <c r="AC48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AY48" s="1"/>
  <c r="AZ48" s="1"/>
  <c r="BA48" s="1"/>
  <c r="BB48" s="1"/>
  <c r="BC48" s="1"/>
  <c r="BD48" s="1"/>
  <c r="BE48" s="1"/>
  <c r="BF48" s="1"/>
  <c r="BG48" s="1"/>
  <c r="BH48" s="1"/>
  <c r="AB50"/>
  <c r="AB52" s="1"/>
  <c r="K19"/>
  <c r="K21" s="1"/>
  <c r="S19"/>
  <c r="S21" s="1"/>
  <c r="AA19"/>
  <c r="AA21" s="1"/>
  <c r="AI19"/>
  <c r="AI21" s="1"/>
  <c r="AQ19"/>
  <c r="AQ21" s="1"/>
  <c r="AY19"/>
  <c r="AY21" s="1"/>
  <c r="BG19"/>
  <c r="BG21" s="1"/>
  <c r="BO19"/>
  <c r="BO21" s="1"/>
  <c r="BW19"/>
  <c r="BW21" s="1"/>
  <c r="G31"/>
  <c r="G33" s="1"/>
  <c r="H29"/>
  <c r="I29" s="1"/>
  <c r="J29" s="1"/>
  <c r="K29" s="1"/>
  <c r="L29" s="1"/>
  <c r="D19"/>
  <c r="D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BX19"/>
  <c r="BX21" s="1"/>
  <c r="AJ50"/>
  <c r="AJ52" s="1"/>
  <c r="P58"/>
  <c r="P60" s="1"/>
  <c r="X58"/>
  <c r="X60" s="1"/>
  <c r="AF58"/>
  <c r="AF60" s="1"/>
  <c r="AN58"/>
  <c r="AN60" s="1"/>
  <c r="BL58"/>
  <c r="BL60" s="1"/>
  <c r="BT58"/>
  <c r="BT60" s="1"/>
  <c r="E19"/>
  <c r="E21" s="1"/>
  <c r="M19"/>
  <c r="M21" s="1"/>
  <c r="U19"/>
  <c r="U21" s="1"/>
  <c r="AC19"/>
  <c r="AC21" s="1"/>
  <c r="AK19"/>
  <c r="AK21" s="1"/>
  <c r="AS19"/>
  <c r="AS21" s="1"/>
  <c r="BA19"/>
  <c r="BA21" s="1"/>
  <c r="BI19"/>
  <c r="BI21" s="1"/>
  <c r="BQ19"/>
  <c r="BQ21" s="1"/>
  <c r="BY19"/>
  <c r="BY21" s="1"/>
  <c r="AK58"/>
  <c r="AK60" s="1"/>
  <c r="BZ58"/>
  <c r="BZ60" s="1"/>
  <c r="K50"/>
  <c r="K52" s="1"/>
  <c r="AA50"/>
  <c r="AA52" s="1"/>
  <c r="AI50"/>
  <c r="AI52" s="1"/>
  <c r="BG50"/>
  <c r="BG52" s="1"/>
  <c r="F58"/>
  <c r="F60" s="1"/>
  <c r="N58"/>
  <c r="N60" s="1"/>
  <c r="V58"/>
  <c r="V60" s="1"/>
  <c r="AD58"/>
  <c r="AD60" s="1"/>
  <c r="AL58"/>
  <c r="AL60" s="1"/>
  <c r="AT58"/>
  <c r="AT60" s="1"/>
  <c r="BB58"/>
  <c r="BB60" s="1"/>
  <c r="BR58"/>
  <c r="BR60" s="1"/>
  <c r="BQ58"/>
  <c r="BQ60" s="1"/>
  <c r="G58"/>
  <c r="G60" s="1"/>
  <c r="O58"/>
  <c r="O60" s="1"/>
  <c r="W58"/>
  <c r="W60" s="1"/>
  <c r="AE58"/>
  <c r="AE60" s="1"/>
  <c r="AM58"/>
  <c r="AM60" s="1"/>
  <c r="AU58"/>
  <c r="AU60" s="1"/>
  <c r="BC58"/>
  <c r="BC60" s="1"/>
  <c r="BK58"/>
  <c r="BK60" s="1"/>
  <c r="BS58"/>
  <c r="BS60" s="1"/>
  <c r="M58"/>
  <c r="M60" s="1"/>
  <c r="AS58"/>
  <c r="AS60" s="1"/>
  <c r="AC50"/>
  <c r="AC52" s="1"/>
  <c r="AK50"/>
  <c r="AK52" s="1"/>
  <c r="AS50"/>
  <c r="AS52" s="1"/>
  <c r="N50"/>
  <c r="N52" s="1"/>
  <c r="AL50"/>
  <c r="AL52" s="1"/>
  <c r="I58"/>
  <c r="I60" s="1"/>
  <c r="Q58"/>
  <c r="Q60" s="1"/>
  <c r="Y58"/>
  <c r="Y60" s="1"/>
  <c r="AG58"/>
  <c r="AG60" s="1"/>
  <c r="AO58"/>
  <c r="AO60" s="1"/>
  <c r="AW58"/>
  <c r="AW60" s="1"/>
  <c r="BE58"/>
  <c r="BE60" s="1"/>
  <c r="BU58"/>
  <c r="BU60" s="1"/>
  <c r="AC58"/>
  <c r="AC60" s="1"/>
  <c r="O50"/>
  <c r="O52" s="1"/>
  <c r="W50"/>
  <c r="W52" s="1"/>
  <c r="AM50"/>
  <c r="AM52" s="1"/>
  <c r="J58"/>
  <c r="J60" s="1"/>
  <c r="R58"/>
  <c r="R60" s="1"/>
  <c r="Z58"/>
  <c r="Z60" s="1"/>
  <c r="AH58"/>
  <c r="AH60" s="1"/>
  <c r="AP58"/>
  <c r="AP60" s="1"/>
  <c r="AX58"/>
  <c r="AX60" s="1"/>
  <c r="BV58"/>
  <c r="BV60" s="1"/>
  <c r="X50"/>
  <c r="X52" s="1"/>
  <c r="AN50"/>
  <c r="AN52" s="1"/>
  <c r="AV50"/>
  <c r="AV52" s="1"/>
  <c r="K58"/>
  <c r="K60" s="1"/>
  <c r="S58"/>
  <c r="S60" s="1"/>
  <c r="AA58"/>
  <c r="AA60" s="1"/>
  <c r="AI58"/>
  <c r="AI60" s="1"/>
  <c r="AQ58"/>
  <c r="AQ60" s="1"/>
  <c r="BO58"/>
  <c r="BO60" s="1"/>
  <c r="BW58"/>
  <c r="BW60" s="1"/>
  <c r="U58"/>
  <c r="U60" s="1"/>
  <c r="BA58"/>
  <c r="BA60" s="1"/>
  <c r="J31"/>
  <c r="J33" s="1"/>
  <c r="AW50"/>
  <c r="AW52" s="1"/>
  <c r="CA44"/>
  <c r="CA43"/>
  <c r="CA42"/>
  <c r="CA41"/>
  <c r="CA40"/>
  <c r="CA39"/>
  <c r="D58"/>
  <c r="D60" s="1"/>
  <c r="L58"/>
  <c r="L60" s="1"/>
  <c r="T58"/>
  <c r="T60" s="1"/>
  <c r="AB58"/>
  <c r="AB60" s="1"/>
  <c r="AJ58"/>
  <c r="AJ60" s="1"/>
  <c r="AR58"/>
  <c r="AR60" s="1"/>
  <c r="AZ58"/>
  <c r="AZ60" s="1"/>
  <c r="BH58"/>
  <c r="BH60" s="1"/>
  <c r="BP58"/>
  <c r="BP60" s="1"/>
  <c r="BX58"/>
  <c r="BX60" s="1"/>
  <c r="V19" i="29"/>
  <c r="V21" s="1"/>
  <c r="AD19"/>
  <c r="AD21" s="1"/>
  <c r="AL19"/>
  <c r="AL21" s="1"/>
  <c r="AT19"/>
  <c r="AT21" s="1"/>
  <c r="BB19"/>
  <c r="BB21" s="1"/>
  <c r="BJ19"/>
  <c r="BJ21" s="1"/>
  <c r="BR19"/>
  <c r="BR21" s="1"/>
  <c r="BZ19"/>
  <c r="BZ21" s="1"/>
  <c r="H29"/>
  <c r="I29" s="1"/>
  <c r="J29" s="1"/>
  <c r="K29" s="1"/>
  <c r="L29" s="1"/>
  <c r="G31"/>
  <c r="G33" s="1"/>
  <c r="E31"/>
  <c r="E33" s="1"/>
  <c r="T50"/>
  <c r="T52" s="1"/>
  <c r="H19"/>
  <c r="H21" s="1"/>
  <c r="P19"/>
  <c r="P21" s="1"/>
  <c r="X19"/>
  <c r="X21" s="1"/>
  <c r="AF19"/>
  <c r="AF21" s="1"/>
  <c r="AN19"/>
  <c r="AN21" s="1"/>
  <c r="AV19"/>
  <c r="AV21" s="1"/>
  <c r="BD19"/>
  <c r="BD21" s="1"/>
  <c r="BL19"/>
  <c r="BL21" s="1"/>
  <c r="BT19"/>
  <c r="BT21" s="1"/>
  <c r="I19"/>
  <c r="I21" s="1"/>
  <c r="Q19"/>
  <c r="Q21" s="1"/>
  <c r="Y19"/>
  <c r="Y21" s="1"/>
  <c r="AG19"/>
  <c r="AG21" s="1"/>
  <c r="AO19"/>
  <c r="AO21" s="1"/>
  <c r="AW19"/>
  <c r="AW21" s="1"/>
  <c r="BE19"/>
  <c r="BE21" s="1"/>
  <c r="BM19"/>
  <c r="BM21" s="1"/>
  <c r="BU19"/>
  <c r="BU21" s="1"/>
  <c r="J19"/>
  <c r="J21" s="1"/>
  <c r="R19"/>
  <c r="R21" s="1"/>
  <c r="Z19"/>
  <c r="Z21" s="1"/>
  <c r="AH19"/>
  <c r="AH21" s="1"/>
  <c r="AP19"/>
  <c r="AP21" s="1"/>
  <c r="AX19"/>
  <c r="AX21" s="1"/>
  <c r="BF19"/>
  <c r="BF21" s="1"/>
  <c r="BN19"/>
  <c r="BN21" s="1"/>
  <c r="BV19"/>
  <c r="BV21" s="1"/>
  <c r="AA48"/>
  <c r="AB48" s="1"/>
  <c r="AC48" s="1"/>
  <c r="AD48" s="1"/>
  <c r="AE48" s="1"/>
  <c r="AF48" s="1"/>
  <c r="AG48" s="1"/>
  <c r="AH48" s="1"/>
  <c r="AI48" s="1"/>
  <c r="AJ48" s="1"/>
  <c r="Z50"/>
  <c r="Z52" s="1"/>
  <c r="W58"/>
  <c r="W60" s="1"/>
  <c r="R56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Q58"/>
  <c r="Q60" s="1"/>
  <c r="AB58"/>
  <c r="AB60" s="1"/>
  <c r="K19"/>
  <c r="K21" s="1"/>
  <c r="S19"/>
  <c r="S21" s="1"/>
  <c r="AA19"/>
  <c r="AA21" s="1"/>
  <c r="AI19"/>
  <c r="AI21" s="1"/>
  <c r="AQ19"/>
  <c r="AQ21" s="1"/>
  <c r="AY19"/>
  <c r="AY21" s="1"/>
  <c r="BG19"/>
  <c r="BG21" s="1"/>
  <c r="BO19"/>
  <c r="BO21" s="1"/>
  <c r="BW19"/>
  <c r="BW21" s="1"/>
  <c r="D19"/>
  <c r="D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BX19"/>
  <c r="BX21" s="1"/>
  <c r="R50"/>
  <c r="R52" s="1"/>
  <c r="I58"/>
  <c r="I60" s="1"/>
  <c r="Y58"/>
  <c r="Y60" s="1"/>
  <c r="T58"/>
  <c r="T60" s="1"/>
  <c r="E19"/>
  <c r="E21" s="1"/>
  <c r="M19"/>
  <c r="M21" s="1"/>
  <c r="U19"/>
  <c r="U21" s="1"/>
  <c r="AC19"/>
  <c r="AC21" s="1"/>
  <c r="AK19"/>
  <c r="AK21" s="1"/>
  <c r="AS19"/>
  <c r="AS21" s="1"/>
  <c r="BA19"/>
  <c r="BA21" s="1"/>
  <c r="BI19"/>
  <c r="BI21" s="1"/>
  <c r="BQ19"/>
  <c r="BQ21" s="1"/>
  <c r="BY19"/>
  <c r="BY21" s="1"/>
  <c r="D31"/>
  <c r="D33" s="1"/>
  <c r="K58"/>
  <c r="K60" s="1"/>
  <c r="S58"/>
  <c r="S60" s="1"/>
  <c r="AA58"/>
  <c r="AA60" s="1"/>
  <c r="F50"/>
  <c r="F52" s="1"/>
  <c r="N50"/>
  <c r="N52" s="1"/>
  <c r="V50"/>
  <c r="V52" s="1"/>
  <c r="E58"/>
  <c r="E60" s="1"/>
  <c r="M58"/>
  <c r="M60" s="1"/>
  <c r="U58"/>
  <c r="U60" s="1"/>
  <c r="AC58"/>
  <c r="AC60" s="1"/>
  <c r="O50"/>
  <c r="O52" s="1"/>
  <c r="W50"/>
  <c r="W52" s="1"/>
  <c r="AE50"/>
  <c r="AE52" s="1"/>
  <c r="F58"/>
  <c r="F60" s="1"/>
  <c r="N58"/>
  <c r="N60" s="1"/>
  <c r="V58"/>
  <c r="V60" s="1"/>
  <c r="AD58"/>
  <c r="AD60" s="1"/>
  <c r="P50"/>
  <c r="P52" s="1"/>
  <c r="X50"/>
  <c r="X52" s="1"/>
  <c r="I50"/>
  <c r="I52" s="1"/>
  <c r="Q50"/>
  <c r="Q52" s="1"/>
  <c r="Y50"/>
  <c r="Y52" s="1"/>
  <c r="CB45"/>
  <c r="CB43"/>
  <c r="CB42"/>
  <c r="CB41"/>
  <c r="CB40"/>
  <c r="CB39"/>
  <c r="H58"/>
  <c r="H60" s="1"/>
  <c r="P58"/>
  <c r="P60" s="1"/>
  <c r="X58"/>
  <c r="X60" s="1"/>
  <c r="AF58"/>
  <c r="AF60" s="1"/>
  <c r="F31"/>
  <c r="F33" s="1"/>
  <c r="F36" s="1"/>
  <c r="S50"/>
  <c r="S52" s="1"/>
  <c r="AA50"/>
  <c r="AA52" s="1"/>
  <c r="AI50"/>
  <c r="AI52" s="1"/>
  <c r="J58"/>
  <c r="J60" s="1"/>
  <c r="R58"/>
  <c r="R60" s="1"/>
  <c r="Z58"/>
  <c r="Z60" s="1"/>
  <c r="F19" i="26"/>
  <c r="F21" s="1"/>
  <c r="G19"/>
  <c r="G21" s="1"/>
  <c r="H17"/>
  <c r="M31"/>
  <c r="M33" s="1"/>
  <c r="N29"/>
  <c r="O29" s="1"/>
  <c r="P29" s="1"/>
  <c r="D36"/>
  <c r="D19"/>
  <c r="D21" s="1"/>
  <c r="J31"/>
  <c r="J33" s="1"/>
  <c r="H56"/>
  <c r="I56" s="1"/>
  <c r="G58"/>
  <c r="G60" s="1"/>
  <c r="E19"/>
  <c r="E21" s="1"/>
  <c r="K31"/>
  <c r="K33" s="1"/>
  <c r="L31"/>
  <c r="L33" s="1"/>
  <c r="CA44"/>
  <c r="S48"/>
  <c r="T48" s="1"/>
  <c r="U48" s="1"/>
  <c r="V48" s="1"/>
  <c r="W48" s="1"/>
  <c r="X48" s="1"/>
  <c r="Y48" s="1"/>
  <c r="Z48" s="1"/>
  <c r="R50"/>
  <c r="R52" s="1"/>
  <c r="H31"/>
  <c r="H33" s="1"/>
  <c r="H36" s="1"/>
  <c r="I31"/>
  <c r="I33" s="1"/>
  <c r="G52"/>
  <c r="O50"/>
  <c r="O52" s="1"/>
  <c r="P50"/>
  <c r="P52" s="1"/>
  <c r="I50"/>
  <c r="I52" s="1"/>
  <c r="Q50"/>
  <c r="Q52" s="1"/>
  <c r="D58"/>
  <c r="D60" s="1"/>
  <c r="K50"/>
  <c r="K52" s="1"/>
  <c r="E58"/>
  <c r="E60" s="1"/>
  <c r="CA42"/>
  <c r="CA41"/>
  <c r="CA40"/>
  <c r="CA39"/>
  <c r="F58"/>
  <c r="F60" s="1"/>
  <c r="G31"/>
  <c r="G33" s="1"/>
  <c r="U48" i="24"/>
  <c r="T50"/>
  <c r="T52" s="1"/>
  <c r="BK19"/>
  <c r="BK21" s="1"/>
  <c r="H19"/>
  <c r="H21" s="1"/>
  <c r="P19"/>
  <c r="P21" s="1"/>
  <c r="X19"/>
  <c r="X21" s="1"/>
  <c r="AF19"/>
  <c r="AF21" s="1"/>
  <c r="AN19"/>
  <c r="AN21" s="1"/>
  <c r="AV19"/>
  <c r="AV21" s="1"/>
  <c r="BD19"/>
  <c r="BD21" s="1"/>
  <c r="BL19"/>
  <c r="BL21" s="1"/>
  <c r="BT19"/>
  <c r="BT21" s="1"/>
  <c r="I19"/>
  <c r="I21" s="1"/>
  <c r="Q19"/>
  <c r="Q21" s="1"/>
  <c r="Y19"/>
  <c r="Y21" s="1"/>
  <c r="AG19"/>
  <c r="AG21" s="1"/>
  <c r="AO19"/>
  <c r="AO21" s="1"/>
  <c r="AW19"/>
  <c r="AW21" s="1"/>
  <c r="BE19"/>
  <c r="BE21" s="1"/>
  <c r="BM19"/>
  <c r="BM21" s="1"/>
  <c r="BU19"/>
  <c r="BU21" s="1"/>
  <c r="J19"/>
  <c r="J21" s="1"/>
  <c r="R19"/>
  <c r="R21" s="1"/>
  <c r="Z19"/>
  <c r="Z21" s="1"/>
  <c r="AH19"/>
  <c r="AH21" s="1"/>
  <c r="AP19"/>
  <c r="AP21" s="1"/>
  <c r="AX19"/>
  <c r="AX21" s="1"/>
  <c r="BF19"/>
  <c r="BF21" s="1"/>
  <c r="BN19"/>
  <c r="BN21" s="1"/>
  <c r="BV19"/>
  <c r="BV21" s="1"/>
  <c r="AA56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Z58"/>
  <c r="Z60" s="1"/>
  <c r="O19"/>
  <c r="O21" s="1"/>
  <c r="K19"/>
  <c r="K21" s="1"/>
  <c r="S19"/>
  <c r="S21" s="1"/>
  <c r="AA19"/>
  <c r="AA21" s="1"/>
  <c r="AI19"/>
  <c r="AI21" s="1"/>
  <c r="AQ19"/>
  <c r="AQ21" s="1"/>
  <c r="AY19"/>
  <c r="AY21" s="1"/>
  <c r="BG19"/>
  <c r="BG21" s="1"/>
  <c r="BO19"/>
  <c r="BO21" s="1"/>
  <c r="BW19"/>
  <c r="BW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BX19"/>
  <c r="BX21" s="1"/>
  <c r="M19"/>
  <c r="M21" s="1"/>
  <c r="U19"/>
  <c r="U21" s="1"/>
  <c r="AC19"/>
  <c r="AC21" s="1"/>
  <c r="AK19"/>
  <c r="AK21" s="1"/>
  <c r="AS19"/>
  <c r="AS21" s="1"/>
  <c r="BA19"/>
  <c r="BA21" s="1"/>
  <c r="BI19"/>
  <c r="BI21" s="1"/>
  <c r="BQ19"/>
  <c r="BQ21" s="1"/>
  <c r="BY19"/>
  <c r="BY21" s="1"/>
  <c r="AA29"/>
  <c r="AB29" s="1"/>
  <c r="AC29" s="1"/>
  <c r="AD29" s="1"/>
  <c r="AE29" s="1"/>
  <c r="AF29" s="1"/>
  <c r="AG29" s="1"/>
  <c r="Z31"/>
  <c r="Z33" s="1"/>
  <c r="L50"/>
  <c r="L52" s="1"/>
  <c r="W19"/>
  <c r="W21" s="1"/>
  <c r="AE19"/>
  <c r="AE21" s="1"/>
  <c r="AM19"/>
  <c r="AM21" s="1"/>
  <c r="AU19"/>
  <c r="AU21" s="1"/>
  <c r="BC19"/>
  <c r="BC21" s="1"/>
  <c r="BS19"/>
  <c r="BS21" s="1"/>
  <c r="F19"/>
  <c r="F21" s="1"/>
  <c r="N19"/>
  <c r="N21" s="1"/>
  <c r="V19"/>
  <c r="V21" s="1"/>
  <c r="AD19"/>
  <c r="AD21" s="1"/>
  <c r="AL19"/>
  <c r="AL21" s="1"/>
  <c r="AT19"/>
  <c r="AT21" s="1"/>
  <c r="BB19"/>
  <c r="BB21" s="1"/>
  <c r="BJ19"/>
  <c r="BJ21" s="1"/>
  <c r="BR19"/>
  <c r="BR21" s="1"/>
  <c r="BZ19"/>
  <c r="BZ21" s="1"/>
  <c r="F31"/>
  <c r="F33" s="1"/>
  <c r="N31"/>
  <c r="N33" s="1"/>
  <c r="V31"/>
  <c r="V33" s="1"/>
  <c r="H50"/>
  <c r="H52" s="1"/>
  <c r="P50"/>
  <c r="P52" s="1"/>
  <c r="I58"/>
  <c r="I60" s="1"/>
  <c r="Q58"/>
  <c r="Q60" s="1"/>
  <c r="Y58"/>
  <c r="Y60" s="1"/>
  <c r="G31"/>
  <c r="G33" s="1"/>
  <c r="O31"/>
  <c r="O33" s="1"/>
  <c r="W31"/>
  <c r="W33" s="1"/>
  <c r="I50"/>
  <c r="I52" s="1"/>
  <c r="Q50"/>
  <c r="Q52" s="1"/>
  <c r="O50"/>
  <c r="O52" s="1"/>
  <c r="H31"/>
  <c r="H33" s="1"/>
  <c r="P31"/>
  <c r="P33" s="1"/>
  <c r="X31"/>
  <c r="X33" s="1"/>
  <c r="J50"/>
  <c r="J52" s="1"/>
  <c r="R50"/>
  <c r="R52" s="1"/>
  <c r="K58"/>
  <c r="K60" s="1"/>
  <c r="S58"/>
  <c r="S60" s="1"/>
  <c r="K50"/>
  <c r="K52" s="1"/>
  <c r="S50"/>
  <c r="S52" s="1"/>
  <c r="CA43"/>
  <c r="CA42"/>
  <c r="CA41"/>
  <c r="CA40"/>
  <c r="CA39"/>
  <c r="CA44"/>
  <c r="T58"/>
  <c r="T60" s="1"/>
  <c r="E58"/>
  <c r="E60" s="1"/>
  <c r="M58"/>
  <c r="M60" s="1"/>
  <c r="U58"/>
  <c r="U60" s="1"/>
  <c r="U31"/>
  <c r="U33" s="1"/>
  <c r="X58"/>
  <c r="X60" s="1"/>
  <c r="K31"/>
  <c r="K33" s="1"/>
  <c r="S31"/>
  <c r="S33" s="1"/>
  <c r="F58"/>
  <c r="F60" s="1"/>
  <c r="N58"/>
  <c r="N60" s="1"/>
  <c r="V58"/>
  <c r="V60" s="1"/>
  <c r="M31"/>
  <c r="M33" s="1"/>
  <c r="D36"/>
  <c r="L31"/>
  <c r="L33" s="1"/>
  <c r="T31"/>
  <c r="T33" s="1"/>
  <c r="N50"/>
  <c r="N52" s="1"/>
  <c r="O58"/>
  <c r="O60" s="1"/>
  <c r="W58"/>
  <c r="W60" s="1"/>
  <c r="Z17" i="25"/>
  <c r="AA17" s="1"/>
  <c r="AB17" s="1"/>
  <c r="AC17" s="1"/>
  <c r="AD17" s="1"/>
  <c r="AE17" s="1"/>
  <c r="AF17" s="1"/>
  <c r="AG17" s="1"/>
  <c r="Y19"/>
  <c r="Y21" s="1"/>
  <c r="W29"/>
  <c r="X29" s="1"/>
  <c r="Y29" s="1"/>
  <c r="Z29" s="1"/>
  <c r="AA29" s="1"/>
  <c r="AB29" s="1"/>
  <c r="AC29" s="1"/>
  <c r="AD29" s="1"/>
  <c r="AE29" s="1"/>
  <c r="V31"/>
  <c r="V33" s="1"/>
  <c r="Q19"/>
  <c r="Q21" s="1"/>
  <c r="D36"/>
  <c r="M19"/>
  <c r="M21" s="1"/>
  <c r="U19"/>
  <c r="U21" s="1"/>
  <c r="AC19"/>
  <c r="AC21" s="1"/>
  <c r="F19"/>
  <c r="F21" s="1"/>
  <c r="N19"/>
  <c r="N21" s="1"/>
  <c r="V19"/>
  <c r="V21" s="1"/>
  <c r="S31"/>
  <c r="S33" s="1"/>
  <c r="AA31"/>
  <c r="AA33" s="1"/>
  <c r="T19"/>
  <c r="T21" s="1"/>
  <c r="Y31"/>
  <c r="Y33" s="1"/>
  <c r="O19"/>
  <c r="O21" s="1"/>
  <c r="W19"/>
  <c r="W21" s="1"/>
  <c r="T31"/>
  <c r="T33" s="1"/>
  <c r="AB31"/>
  <c r="AB33" s="1"/>
  <c r="AX56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BZ58" s="1"/>
  <c r="BZ60" s="1"/>
  <c r="AW58"/>
  <c r="AW60" s="1"/>
  <c r="Q31"/>
  <c r="Q33" s="1"/>
  <c r="H19"/>
  <c r="H21" s="1"/>
  <c r="P19"/>
  <c r="P21" s="1"/>
  <c r="X19"/>
  <c r="X21" s="1"/>
  <c r="U31"/>
  <c r="U33" s="1"/>
  <c r="U48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AY48" s="1"/>
  <c r="AZ48" s="1"/>
  <c r="BA48" s="1"/>
  <c r="BB48" s="1"/>
  <c r="BC48" s="1"/>
  <c r="BD48" s="1"/>
  <c r="BE48" s="1"/>
  <c r="BF48" s="1"/>
  <c r="BG48" s="1"/>
  <c r="BH48" s="1"/>
  <c r="BI48" s="1"/>
  <c r="BJ48" s="1"/>
  <c r="BK48" s="1"/>
  <c r="BL48" s="1"/>
  <c r="BM48" s="1"/>
  <c r="BN48" s="1"/>
  <c r="BO48" s="1"/>
  <c r="BP48" s="1"/>
  <c r="BQ48" s="1"/>
  <c r="BR48" s="1"/>
  <c r="BS48" s="1"/>
  <c r="BT48" s="1"/>
  <c r="BU48" s="1"/>
  <c r="BV48" s="1"/>
  <c r="BW48" s="1"/>
  <c r="BX48" s="1"/>
  <c r="BY48" s="1"/>
  <c r="BZ48" s="1"/>
  <c r="T50"/>
  <c r="T52" s="1"/>
  <c r="Q58"/>
  <c r="Q60" s="1"/>
  <c r="Y58"/>
  <c r="Y60" s="1"/>
  <c r="AG58"/>
  <c r="AG60" s="1"/>
  <c r="AO58"/>
  <c r="AO60" s="1"/>
  <c r="J19"/>
  <c r="J21" s="1"/>
  <c r="R19"/>
  <c r="R21" s="1"/>
  <c r="K19"/>
  <c r="K21" s="1"/>
  <c r="S19"/>
  <c r="S21" s="1"/>
  <c r="P31"/>
  <c r="P33" s="1"/>
  <c r="S50"/>
  <c r="S52" s="1"/>
  <c r="BO50"/>
  <c r="BO52" s="1"/>
  <c r="AM58"/>
  <c r="AM60" s="1"/>
  <c r="H58"/>
  <c r="H60" s="1"/>
  <c r="P58"/>
  <c r="P60" s="1"/>
  <c r="X58"/>
  <c r="X60" s="1"/>
  <c r="AF58"/>
  <c r="AF60" s="1"/>
  <c r="AN58"/>
  <c r="AN60" s="1"/>
  <c r="AV58"/>
  <c r="AV60" s="1"/>
  <c r="BW50"/>
  <c r="BW52" s="1"/>
  <c r="AE58"/>
  <c r="AE60" s="1"/>
  <c r="M50"/>
  <c r="M52" s="1"/>
  <c r="AC50"/>
  <c r="AC52" s="1"/>
  <c r="BI50"/>
  <c r="BI52" s="1"/>
  <c r="AY50"/>
  <c r="AY52" s="1"/>
  <c r="W58"/>
  <c r="W60" s="1"/>
  <c r="N50"/>
  <c r="N52" s="1"/>
  <c r="AD50"/>
  <c r="AD52" s="1"/>
  <c r="BR50"/>
  <c r="BR52" s="1"/>
  <c r="BZ50"/>
  <c r="BZ52" s="1"/>
  <c r="J58"/>
  <c r="J60" s="1"/>
  <c r="R58"/>
  <c r="R60" s="1"/>
  <c r="Z58"/>
  <c r="Z60" s="1"/>
  <c r="AH58"/>
  <c r="AH60" s="1"/>
  <c r="AP58"/>
  <c r="AP60" s="1"/>
  <c r="BG50"/>
  <c r="BG52" s="1"/>
  <c r="G50"/>
  <c r="G52" s="1"/>
  <c r="O50"/>
  <c r="O52" s="1"/>
  <c r="AM50"/>
  <c r="AM52" s="1"/>
  <c r="AU50"/>
  <c r="AU52" s="1"/>
  <c r="BS50"/>
  <c r="BS52" s="1"/>
  <c r="K58"/>
  <c r="K60" s="1"/>
  <c r="S58"/>
  <c r="S60" s="1"/>
  <c r="AA58"/>
  <c r="AA60" s="1"/>
  <c r="AI58"/>
  <c r="AI60" s="1"/>
  <c r="AQ58"/>
  <c r="AQ60" s="1"/>
  <c r="K50"/>
  <c r="K52" s="1"/>
  <c r="H50"/>
  <c r="H52" s="1"/>
  <c r="P50"/>
  <c r="P52" s="1"/>
  <c r="AN50"/>
  <c r="AN52" s="1"/>
  <c r="BT50"/>
  <c r="BT52" s="1"/>
  <c r="CA44"/>
  <c r="CA43"/>
  <c r="CA42"/>
  <c r="CA41"/>
  <c r="CA40"/>
  <c r="CA39"/>
  <c r="D58"/>
  <c r="D60" s="1"/>
  <c r="L58"/>
  <c r="L60" s="1"/>
  <c r="T58"/>
  <c r="T60" s="1"/>
  <c r="AB58"/>
  <c r="AB60" s="1"/>
  <c r="AJ58"/>
  <c r="AJ60" s="1"/>
  <c r="AR58"/>
  <c r="AR60" s="1"/>
  <c r="AA50"/>
  <c r="AA52" s="1"/>
  <c r="J31"/>
  <c r="J33" s="1"/>
  <c r="R31"/>
  <c r="R33" s="1"/>
  <c r="Z31"/>
  <c r="Z33" s="1"/>
  <c r="I50"/>
  <c r="I52" s="1"/>
  <c r="Q50"/>
  <c r="Q52" s="1"/>
  <c r="AW50"/>
  <c r="AW52" s="1"/>
  <c r="BE50"/>
  <c r="BE52" s="1"/>
  <c r="BU50"/>
  <c r="BU52" s="1"/>
  <c r="E58"/>
  <c r="E60" s="1"/>
  <c r="M58"/>
  <c r="M60" s="1"/>
  <c r="U58"/>
  <c r="U60" s="1"/>
  <c r="AC58"/>
  <c r="AC60" s="1"/>
  <c r="AK58"/>
  <c r="AK60" s="1"/>
  <c r="AS58"/>
  <c r="AS60" s="1"/>
  <c r="O58"/>
  <c r="O60" s="1"/>
  <c r="AU58"/>
  <c r="AU60" s="1"/>
  <c r="J50"/>
  <c r="J52" s="1"/>
  <c r="R50"/>
  <c r="R52" s="1"/>
  <c r="Z50"/>
  <c r="Z52" s="1"/>
  <c r="BN50"/>
  <c r="BN52" s="1"/>
  <c r="BV50"/>
  <c r="BV52" s="1"/>
  <c r="F58"/>
  <c r="F60" s="1"/>
  <c r="N58"/>
  <c r="N60" s="1"/>
  <c r="V58"/>
  <c r="V60" s="1"/>
  <c r="AD58"/>
  <c r="AD60" s="1"/>
  <c r="AL58"/>
  <c r="AL60" s="1"/>
  <c r="AT58"/>
  <c r="AT60" s="1"/>
  <c r="K19" i="23"/>
  <c r="K21" s="1"/>
  <c r="S19"/>
  <c r="S21" s="1"/>
  <c r="AA19"/>
  <c r="AA21" s="1"/>
  <c r="AI19"/>
  <c r="AI21" s="1"/>
  <c r="AQ19"/>
  <c r="AQ21" s="1"/>
  <c r="AY19"/>
  <c r="AY21" s="1"/>
  <c r="BG19"/>
  <c r="BG21" s="1"/>
  <c r="BO19"/>
  <c r="BO21" s="1"/>
  <c r="BW19"/>
  <c r="BW21" s="1"/>
  <c r="U48"/>
  <c r="T50"/>
  <c r="T52" s="1"/>
  <c r="AK19"/>
  <c r="AK21" s="1"/>
  <c r="AS19"/>
  <c r="AS21" s="1"/>
  <c r="BA19"/>
  <c r="BA21" s="1"/>
  <c r="BI19"/>
  <c r="BI21" s="1"/>
  <c r="BQ19"/>
  <c r="BQ21" s="1"/>
  <c r="BY19"/>
  <c r="BY21" s="1"/>
  <c r="R56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Q58"/>
  <c r="Q60" s="1"/>
  <c r="F19"/>
  <c r="F21" s="1"/>
  <c r="N19"/>
  <c r="N21" s="1"/>
  <c r="V19"/>
  <c r="V21" s="1"/>
  <c r="AD19"/>
  <c r="AD21" s="1"/>
  <c r="AL19"/>
  <c r="AL21" s="1"/>
  <c r="AT19"/>
  <c r="AT21" s="1"/>
  <c r="BB19"/>
  <c r="BB21" s="1"/>
  <c r="BJ19"/>
  <c r="BJ21" s="1"/>
  <c r="BR19"/>
  <c r="BR21" s="1"/>
  <c r="BZ19"/>
  <c r="BZ21" s="1"/>
  <c r="H36"/>
  <c r="L31"/>
  <c r="L33" s="1"/>
  <c r="M29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H19"/>
  <c r="H21" s="1"/>
  <c r="P19"/>
  <c r="P21" s="1"/>
  <c r="X19"/>
  <c r="X21" s="1"/>
  <c r="AF19"/>
  <c r="AF21" s="1"/>
  <c r="AN19"/>
  <c r="AN21" s="1"/>
  <c r="AV19"/>
  <c r="AV21" s="1"/>
  <c r="BD19"/>
  <c r="BD21" s="1"/>
  <c r="BL19"/>
  <c r="BL21" s="1"/>
  <c r="BT19"/>
  <c r="BT21" s="1"/>
  <c r="L50"/>
  <c r="L52" s="1"/>
  <c r="AW19"/>
  <c r="AW21" s="1"/>
  <c r="BE19"/>
  <c r="BE21" s="1"/>
  <c r="BM19"/>
  <c r="BM21" s="1"/>
  <c r="BU19"/>
  <c r="BU21" s="1"/>
  <c r="J19"/>
  <c r="J21" s="1"/>
  <c r="R19"/>
  <c r="R21" s="1"/>
  <c r="Z19"/>
  <c r="Z21" s="1"/>
  <c r="AH19"/>
  <c r="AH21" s="1"/>
  <c r="AP19"/>
  <c r="AP21" s="1"/>
  <c r="AX19"/>
  <c r="AX21" s="1"/>
  <c r="BF19"/>
  <c r="BF21" s="1"/>
  <c r="BN19"/>
  <c r="BN21" s="1"/>
  <c r="BV19"/>
  <c r="BV21" s="1"/>
  <c r="G31"/>
  <c r="G33" s="1"/>
  <c r="W31"/>
  <c r="W33" s="1"/>
  <c r="L58"/>
  <c r="L60" s="1"/>
  <c r="N50"/>
  <c r="N52" s="1"/>
  <c r="I31"/>
  <c r="I33" s="1"/>
  <c r="Q31"/>
  <c r="Q33" s="1"/>
  <c r="Y31"/>
  <c r="Y33" s="1"/>
  <c r="O50"/>
  <c r="O52" s="1"/>
  <c r="N58"/>
  <c r="N60" s="1"/>
  <c r="M58"/>
  <c r="M60" s="1"/>
  <c r="AC58"/>
  <c r="AC60" s="1"/>
  <c r="J31"/>
  <c r="J33" s="1"/>
  <c r="Z31"/>
  <c r="Z33" s="1"/>
  <c r="H50"/>
  <c r="H52" s="1"/>
  <c r="P50"/>
  <c r="P52" s="1"/>
  <c r="G58"/>
  <c r="G60" s="1"/>
  <c r="O58"/>
  <c r="O60" s="1"/>
  <c r="W58"/>
  <c r="W60" s="1"/>
  <c r="K31"/>
  <c r="K33" s="1"/>
  <c r="S31"/>
  <c r="S33" s="1"/>
  <c r="AA31"/>
  <c r="AA33" s="1"/>
  <c r="I50"/>
  <c r="I52" s="1"/>
  <c r="Q50"/>
  <c r="Q52" s="1"/>
  <c r="P58"/>
  <c r="P60" s="1"/>
  <c r="J50"/>
  <c r="J52" s="1"/>
  <c r="R50"/>
  <c r="R52" s="1"/>
  <c r="K50"/>
  <c r="K52" s="1"/>
  <c r="S50"/>
  <c r="S52" s="1"/>
  <c r="CA45"/>
  <c r="CA44"/>
  <c r="CA43"/>
  <c r="CA42"/>
  <c r="CA41"/>
  <c r="CA40"/>
  <c r="F31"/>
  <c r="F33" s="1"/>
  <c r="F36" s="1"/>
  <c r="N31"/>
  <c r="N33" s="1"/>
  <c r="V31"/>
  <c r="V33" s="1"/>
  <c r="K58"/>
  <c r="K60" s="1"/>
  <c r="BM17" i="22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9" s="1"/>
  <c r="BZ21" s="1"/>
  <c r="BL19"/>
  <c r="BL21" s="1"/>
  <c r="H19"/>
  <c r="H21" s="1"/>
  <c r="P19"/>
  <c r="P21" s="1"/>
  <c r="X19"/>
  <c r="X21" s="1"/>
  <c r="AF19"/>
  <c r="AF21" s="1"/>
  <c r="AN19"/>
  <c r="AN21" s="1"/>
  <c r="AV19"/>
  <c r="AV21" s="1"/>
  <c r="BD19"/>
  <c r="BD21" s="1"/>
  <c r="Z56"/>
  <c r="AA56" s="1"/>
  <c r="AB56" s="1"/>
  <c r="AC56" s="1"/>
  <c r="AD56" s="1"/>
  <c r="AE56" s="1"/>
  <c r="AF56" s="1"/>
  <c r="AG56" s="1"/>
  <c r="Y58"/>
  <c r="Y60" s="1"/>
  <c r="J19"/>
  <c r="J21" s="1"/>
  <c r="R19"/>
  <c r="R21" s="1"/>
  <c r="Z19"/>
  <c r="Z21" s="1"/>
  <c r="AH19"/>
  <c r="AH21" s="1"/>
  <c r="AP19"/>
  <c r="AP21" s="1"/>
  <c r="AX19"/>
  <c r="AX21" s="1"/>
  <c r="BF19"/>
  <c r="BF21" s="1"/>
  <c r="D31"/>
  <c r="D33" s="1"/>
  <c r="S19"/>
  <c r="S21" s="1"/>
  <c r="AY19"/>
  <c r="AY21" s="1"/>
  <c r="V58"/>
  <c r="V60" s="1"/>
  <c r="D19"/>
  <c r="D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AA19"/>
  <c r="AA21" s="1"/>
  <c r="AQ19"/>
  <c r="AQ21" s="1"/>
  <c r="N58"/>
  <c r="N60" s="1"/>
  <c r="E19"/>
  <c r="E21" s="1"/>
  <c r="M19"/>
  <c r="M21" s="1"/>
  <c r="U19"/>
  <c r="U21" s="1"/>
  <c r="AC19"/>
  <c r="AC21" s="1"/>
  <c r="AK19"/>
  <c r="AK21" s="1"/>
  <c r="AS19"/>
  <c r="AS21" s="1"/>
  <c r="BA19"/>
  <c r="BA21" s="1"/>
  <c r="BI19"/>
  <c r="BI21" s="1"/>
  <c r="F31"/>
  <c r="F33" s="1"/>
  <c r="G29"/>
  <c r="H29" s="1"/>
  <c r="I29" s="1"/>
  <c r="J29" s="1"/>
  <c r="K19"/>
  <c r="K21" s="1"/>
  <c r="AI19"/>
  <c r="AI21" s="1"/>
  <c r="BG19"/>
  <c r="BG21" s="1"/>
  <c r="AD58"/>
  <c r="AD60" s="1"/>
  <c r="F19"/>
  <c r="F21" s="1"/>
  <c r="N19"/>
  <c r="N21" s="1"/>
  <c r="V19"/>
  <c r="V21" s="1"/>
  <c r="AD19"/>
  <c r="AD21" s="1"/>
  <c r="AL19"/>
  <c r="AL21" s="1"/>
  <c r="AT19"/>
  <c r="AT21" s="1"/>
  <c r="BB19"/>
  <c r="BB21" s="1"/>
  <c r="BJ19"/>
  <c r="BJ21" s="1"/>
  <c r="I58"/>
  <c r="I60" s="1"/>
  <c r="Q58"/>
  <c r="Q60" s="1"/>
  <c r="G19"/>
  <c r="G21" s="1"/>
  <c r="O19"/>
  <c r="O21" s="1"/>
  <c r="W19"/>
  <c r="W21" s="1"/>
  <c r="AE19"/>
  <c r="AE21" s="1"/>
  <c r="AM19"/>
  <c r="AM21" s="1"/>
  <c r="AU19"/>
  <c r="AU21" s="1"/>
  <c r="BC19"/>
  <c r="BC21" s="1"/>
  <c r="BK19"/>
  <c r="BK21" s="1"/>
  <c r="V48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U50"/>
  <c r="U52" s="1"/>
  <c r="I19"/>
  <c r="I21" s="1"/>
  <c r="Q19"/>
  <c r="Q21" s="1"/>
  <c r="Y19"/>
  <c r="Y21" s="1"/>
  <c r="AG19"/>
  <c r="AG21" s="1"/>
  <c r="AO19"/>
  <c r="AO21" s="1"/>
  <c r="AW19"/>
  <c r="AW21" s="1"/>
  <c r="BE19"/>
  <c r="BE21" s="1"/>
  <c r="I50"/>
  <c r="I52" s="1"/>
  <c r="Q50"/>
  <c r="Q52" s="1"/>
  <c r="E50"/>
  <c r="E52" s="1"/>
  <c r="CA44"/>
  <c r="CA43"/>
  <c r="CA42"/>
  <c r="CA41"/>
  <c r="CA40"/>
  <c r="CA39"/>
  <c r="E58"/>
  <c r="E60" s="1"/>
  <c r="M58"/>
  <c r="M60" s="1"/>
  <c r="U58"/>
  <c r="U60" s="1"/>
  <c r="AC58"/>
  <c r="AC60" s="1"/>
  <c r="K50"/>
  <c r="K52" s="1"/>
  <c r="S50"/>
  <c r="S52" s="1"/>
  <c r="G58"/>
  <c r="G60" s="1"/>
  <c r="O58"/>
  <c r="O60" s="1"/>
  <c r="W58"/>
  <c r="W60" s="1"/>
  <c r="AE58"/>
  <c r="AE60" s="1"/>
  <c r="D50"/>
  <c r="D52" s="1"/>
  <c r="L50"/>
  <c r="L52" s="1"/>
  <c r="T50"/>
  <c r="T52" s="1"/>
  <c r="H58"/>
  <c r="H60" s="1"/>
  <c r="P58"/>
  <c r="P60" s="1"/>
  <c r="X58"/>
  <c r="X60" s="1"/>
  <c r="AF58"/>
  <c r="AF60" s="1"/>
  <c r="N50"/>
  <c r="N52" s="1"/>
  <c r="J58"/>
  <c r="J60" s="1"/>
  <c r="R58"/>
  <c r="R60" s="1"/>
  <c r="Z58"/>
  <c r="Z60" s="1"/>
  <c r="K58"/>
  <c r="K60" s="1"/>
  <c r="S58"/>
  <c r="S60" s="1"/>
  <c r="AA58"/>
  <c r="AA60" s="1"/>
  <c r="P50"/>
  <c r="P52" s="1"/>
  <c r="AN50"/>
  <c r="AN52" s="1"/>
  <c r="L58"/>
  <c r="L60" s="1"/>
  <c r="T58"/>
  <c r="T60" s="1"/>
  <c r="AB58"/>
  <c r="AB60" s="1"/>
  <c r="I19" i="19"/>
  <c r="I21" s="1"/>
  <c r="Q19"/>
  <c r="Q21" s="1"/>
  <c r="Y19"/>
  <c r="Y21" s="1"/>
  <c r="AG19"/>
  <c r="AG21" s="1"/>
  <c r="AO19"/>
  <c r="AO21" s="1"/>
  <c r="AW19"/>
  <c r="AW21" s="1"/>
  <c r="BE19"/>
  <c r="BE21" s="1"/>
  <c r="BM19"/>
  <c r="BM21" s="1"/>
  <c r="BU19"/>
  <c r="BU21" s="1"/>
  <c r="K19"/>
  <c r="K21" s="1"/>
  <c r="S19"/>
  <c r="S21" s="1"/>
  <c r="AA19"/>
  <c r="AA21" s="1"/>
  <c r="AI19"/>
  <c r="AI21" s="1"/>
  <c r="AQ19"/>
  <c r="AQ21" s="1"/>
  <c r="AY19"/>
  <c r="AY21" s="1"/>
  <c r="BG19"/>
  <c r="BG21" s="1"/>
  <c r="BO19"/>
  <c r="BO21" s="1"/>
  <c r="BW19"/>
  <c r="BW21" s="1"/>
  <c r="D19"/>
  <c r="D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BX19"/>
  <c r="BX21" s="1"/>
  <c r="R56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Q58"/>
  <c r="Q60" s="1"/>
  <c r="E19"/>
  <c r="E21" s="1"/>
  <c r="M19"/>
  <c r="M21" s="1"/>
  <c r="U19"/>
  <c r="U21" s="1"/>
  <c r="AC19"/>
  <c r="AC21" s="1"/>
  <c r="AK19"/>
  <c r="AK21" s="1"/>
  <c r="AS19"/>
  <c r="AS21" s="1"/>
  <c r="BA19"/>
  <c r="BA21" s="1"/>
  <c r="BI19"/>
  <c r="BI21" s="1"/>
  <c r="BQ19"/>
  <c r="BQ21" s="1"/>
  <c r="BY19"/>
  <c r="BY21" s="1"/>
  <c r="F19"/>
  <c r="F21" s="1"/>
  <c r="N19"/>
  <c r="N21" s="1"/>
  <c r="V19"/>
  <c r="V21" s="1"/>
  <c r="AD19"/>
  <c r="AD21" s="1"/>
  <c r="AL19"/>
  <c r="AL21" s="1"/>
  <c r="AT19"/>
  <c r="AT21" s="1"/>
  <c r="BB19"/>
  <c r="BB21" s="1"/>
  <c r="BJ19"/>
  <c r="BJ21" s="1"/>
  <c r="BR19"/>
  <c r="BR21" s="1"/>
  <c r="BZ19"/>
  <c r="BZ21" s="1"/>
  <c r="F31"/>
  <c r="F33" s="1"/>
  <c r="Y58"/>
  <c r="Y60" s="1"/>
  <c r="N31"/>
  <c r="N33" s="1"/>
  <c r="O29"/>
  <c r="P29" s="1"/>
  <c r="H19"/>
  <c r="H21" s="1"/>
  <c r="P19"/>
  <c r="P21" s="1"/>
  <c r="X19"/>
  <c r="X21" s="1"/>
  <c r="AF19"/>
  <c r="AF21" s="1"/>
  <c r="AN19"/>
  <c r="AN21" s="1"/>
  <c r="AV19"/>
  <c r="AV21" s="1"/>
  <c r="BD19"/>
  <c r="BD21" s="1"/>
  <c r="BL19"/>
  <c r="BL21" s="1"/>
  <c r="BT19"/>
  <c r="BT21" s="1"/>
  <c r="H31"/>
  <c r="H33" s="1"/>
  <c r="AE58"/>
  <c r="AE60" s="1"/>
  <c r="D31"/>
  <c r="D33" s="1"/>
  <c r="L31"/>
  <c r="L33" s="1"/>
  <c r="E50"/>
  <c r="E52" s="1"/>
  <c r="H58"/>
  <c r="H60" s="1"/>
  <c r="P58"/>
  <c r="P60" s="1"/>
  <c r="AF58"/>
  <c r="AF60" s="1"/>
  <c r="E31"/>
  <c r="E33" s="1"/>
  <c r="M31"/>
  <c r="M33" s="1"/>
  <c r="F48"/>
  <c r="G48" s="1"/>
  <c r="H48" s="1"/>
  <c r="I48" s="1"/>
  <c r="J48" s="1"/>
  <c r="K48" s="1"/>
  <c r="L48" s="1"/>
  <c r="J58"/>
  <c r="J60" s="1"/>
  <c r="R58"/>
  <c r="R60" s="1"/>
  <c r="Z58"/>
  <c r="Z60" s="1"/>
  <c r="I58"/>
  <c r="I60" s="1"/>
  <c r="O31"/>
  <c r="O33" s="1"/>
  <c r="K58"/>
  <c r="K60" s="1"/>
  <c r="AA58"/>
  <c r="AA60" s="1"/>
  <c r="W58"/>
  <c r="W60" s="1"/>
  <c r="CA44"/>
  <c r="CA43"/>
  <c r="CA42"/>
  <c r="CA41"/>
  <c r="CA40"/>
  <c r="D58"/>
  <c r="D60" s="1"/>
  <c r="L58"/>
  <c r="L60" s="1"/>
  <c r="I31"/>
  <c r="I33" s="1"/>
  <c r="E58"/>
  <c r="E60" s="1"/>
  <c r="M58"/>
  <c r="M60" s="1"/>
  <c r="U58"/>
  <c r="U60" s="1"/>
  <c r="K31"/>
  <c r="K33" s="1"/>
  <c r="O58"/>
  <c r="O60" s="1"/>
  <c r="J31"/>
  <c r="J33" s="1"/>
  <c r="F58"/>
  <c r="F60" s="1"/>
  <c r="N58"/>
  <c r="N60" s="1"/>
  <c r="V58"/>
  <c r="V60" s="1"/>
  <c r="CA47"/>
  <c r="M19" i="18"/>
  <c r="M21" s="1"/>
  <c r="U19"/>
  <c r="U21" s="1"/>
  <c r="AC19"/>
  <c r="AC21" s="1"/>
  <c r="AK19"/>
  <c r="AK21" s="1"/>
  <c r="AS19"/>
  <c r="AS21" s="1"/>
  <c r="BA19"/>
  <c r="BA21" s="1"/>
  <c r="BI19"/>
  <c r="BI21" s="1"/>
  <c r="BQ19"/>
  <c r="BQ21" s="1"/>
  <c r="BY19"/>
  <c r="BY21" s="1"/>
  <c r="N19"/>
  <c r="N21" s="1"/>
  <c r="V19"/>
  <c r="V21" s="1"/>
  <c r="AD19"/>
  <c r="AD21" s="1"/>
  <c r="AL19"/>
  <c r="AL21" s="1"/>
  <c r="AT19"/>
  <c r="AT21" s="1"/>
  <c r="BB19"/>
  <c r="BB21" s="1"/>
  <c r="BJ19"/>
  <c r="BJ21" s="1"/>
  <c r="BR19"/>
  <c r="BR21" s="1"/>
  <c r="BZ19"/>
  <c r="BZ21" s="1"/>
  <c r="G19"/>
  <c r="G21" s="1"/>
  <c r="O19"/>
  <c r="O21" s="1"/>
  <c r="W19"/>
  <c r="W21" s="1"/>
  <c r="AE19"/>
  <c r="AE21" s="1"/>
  <c r="AM19"/>
  <c r="AM21" s="1"/>
  <c r="AU19"/>
  <c r="AU21" s="1"/>
  <c r="BC19"/>
  <c r="BC21" s="1"/>
  <c r="BK19"/>
  <c r="BK21" s="1"/>
  <c r="BS19"/>
  <c r="BS21" s="1"/>
  <c r="P19"/>
  <c r="P21" s="1"/>
  <c r="X19"/>
  <c r="X21" s="1"/>
  <c r="AF19"/>
  <c r="AF21" s="1"/>
  <c r="AN19"/>
  <c r="AN21" s="1"/>
  <c r="AV19"/>
  <c r="AV21" s="1"/>
  <c r="BD19"/>
  <c r="BD21" s="1"/>
  <c r="BL19"/>
  <c r="BL21" s="1"/>
  <c r="BT19"/>
  <c r="BT21" s="1"/>
  <c r="D36"/>
  <c r="U48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T50"/>
  <c r="T52" s="1"/>
  <c r="AX56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AW58"/>
  <c r="AW60" s="1"/>
  <c r="I19"/>
  <c r="I21" s="1"/>
  <c r="Q19"/>
  <c r="Q21" s="1"/>
  <c r="Y19"/>
  <c r="Y21" s="1"/>
  <c r="AG19"/>
  <c r="AG21" s="1"/>
  <c r="AO19"/>
  <c r="AO21" s="1"/>
  <c r="AW19"/>
  <c r="AW21" s="1"/>
  <c r="BE19"/>
  <c r="BE21" s="1"/>
  <c r="BM19"/>
  <c r="BM21" s="1"/>
  <c r="BU19"/>
  <c r="BU21" s="1"/>
  <c r="J19"/>
  <c r="J21" s="1"/>
  <c r="R19"/>
  <c r="R21" s="1"/>
  <c r="Z19"/>
  <c r="Z21" s="1"/>
  <c r="AH19"/>
  <c r="AH21" s="1"/>
  <c r="AP19"/>
  <c r="AP21" s="1"/>
  <c r="AX19"/>
  <c r="AX21" s="1"/>
  <c r="BF19"/>
  <c r="BF21" s="1"/>
  <c r="BN19"/>
  <c r="BN21" s="1"/>
  <c r="BV19"/>
  <c r="BV21" s="1"/>
  <c r="AG58"/>
  <c r="AG60" s="1"/>
  <c r="AO58"/>
  <c r="AO60" s="1"/>
  <c r="BE58"/>
  <c r="BE60" s="1"/>
  <c r="BM58"/>
  <c r="BM60" s="1"/>
  <c r="K19"/>
  <c r="K21" s="1"/>
  <c r="S19"/>
  <c r="S21" s="1"/>
  <c r="AA19"/>
  <c r="AA21" s="1"/>
  <c r="AI19"/>
  <c r="AI21" s="1"/>
  <c r="AQ19"/>
  <c r="AQ21" s="1"/>
  <c r="AY19"/>
  <c r="AY21" s="1"/>
  <c r="BG19"/>
  <c r="BG21" s="1"/>
  <c r="BO19"/>
  <c r="BO21" s="1"/>
  <c r="BW19"/>
  <c r="BW21" s="1"/>
  <c r="E31"/>
  <c r="E33" s="1"/>
  <c r="F29"/>
  <c r="G29" s="1"/>
  <c r="H29" s="1"/>
  <c r="I29" s="1"/>
  <c r="J29" s="1"/>
  <c r="K29" s="1"/>
  <c r="D19"/>
  <c r="D21" s="1"/>
  <c r="L19"/>
  <c r="L21" s="1"/>
  <c r="T19"/>
  <c r="T21" s="1"/>
  <c r="AB19"/>
  <c r="AB21" s="1"/>
  <c r="AJ19"/>
  <c r="AJ21" s="1"/>
  <c r="AR19"/>
  <c r="AR21" s="1"/>
  <c r="AZ19"/>
  <c r="AZ21" s="1"/>
  <c r="BH19"/>
  <c r="BH21" s="1"/>
  <c r="BP19"/>
  <c r="BP21" s="1"/>
  <c r="BX19"/>
  <c r="BX21" s="1"/>
  <c r="K50"/>
  <c r="K52" s="1"/>
  <c r="S50"/>
  <c r="S52" s="1"/>
  <c r="AU58"/>
  <c r="AU60" s="1"/>
  <c r="H58"/>
  <c r="H60" s="1"/>
  <c r="P58"/>
  <c r="P60" s="1"/>
  <c r="X58"/>
  <c r="X60" s="1"/>
  <c r="AF58"/>
  <c r="AF60" s="1"/>
  <c r="AN58"/>
  <c r="AN60" s="1"/>
  <c r="AV58"/>
  <c r="AV60" s="1"/>
  <c r="BD58"/>
  <c r="BD60" s="1"/>
  <c r="BL58"/>
  <c r="BL60" s="1"/>
  <c r="BT58"/>
  <c r="BT60" s="1"/>
  <c r="AA50"/>
  <c r="AA52" s="1"/>
  <c r="O58"/>
  <c r="O60" s="1"/>
  <c r="AM58"/>
  <c r="AM60" s="1"/>
  <c r="BS58"/>
  <c r="BS60" s="1"/>
  <c r="M50"/>
  <c r="M52" s="1"/>
  <c r="U50"/>
  <c r="U52" s="1"/>
  <c r="AC50"/>
  <c r="AC52" s="1"/>
  <c r="F50"/>
  <c r="F52" s="1"/>
  <c r="N50"/>
  <c r="N52" s="1"/>
  <c r="V50"/>
  <c r="V52" s="1"/>
  <c r="AD50"/>
  <c r="AD52" s="1"/>
  <c r="J58"/>
  <c r="J60" s="1"/>
  <c r="R58"/>
  <c r="R60" s="1"/>
  <c r="Z58"/>
  <c r="Z60" s="1"/>
  <c r="AH58"/>
  <c r="AH60" s="1"/>
  <c r="AP58"/>
  <c r="AP60" s="1"/>
  <c r="AX58"/>
  <c r="AX60" s="1"/>
  <c r="BF58"/>
  <c r="BF60" s="1"/>
  <c r="BN58"/>
  <c r="BN60" s="1"/>
  <c r="BV58"/>
  <c r="BV60" s="1"/>
  <c r="G50"/>
  <c r="G52" s="1"/>
  <c r="O50"/>
  <c r="O52" s="1"/>
  <c r="W50"/>
  <c r="W52" s="1"/>
  <c r="AE50"/>
  <c r="AE52" s="1"/>
  <c r="K58"/>
  <c r="K60" s="1"/>
  <c r="S58"/>
  <c r="S60" s="1"/>
  <c r="AA58"/>
  <c r="AA60" s="1"/>
  <c r="AI58"/>
  <c r="AI60" s="1"/>
  <c r="AQ58"/>
  <c r="AQ60" s="1"/>
  <c r="AY58"/>
  <c r="AY60" s="1"/>
  <c r="BG58"/>
  <c r="BG60" s="1"/>
  <c r="BO58"/>
  <c r="BO60" s="1"/>
  <c r="BW58"/>
  <c r="BW60" s="1"/>
  <c r="AI50"/>
  <c r="AI52" s="1"/>
  <c r="AE58"/>
  <c r="AE60" s="1"/>
  <c r="H50"/>
  <c r="H52" s="1"/>
  <c r="P50"/>
  <c r="P52" s="1"/>
  <c r="X50"/>
  <c r="X52" s="1"/>
  <c r="AF50"/>
  <c r="AF52" s="1"/>
  <c r="CA44"/>
  <c r="CA43"/>
  <c r="CA42"/>
  <c r="CA41"/>
  <c r="CA40"/>
  <c r="CA39"/>
  <c r="D58"/>
  <c r="D60" s="1"/>
  <c r="L58"/>
  <c r="L60" s="1"/>
  <c r="T58"/>
  <c r="T60" s="1"/>
  <c r="AB58"/>
  <c r="AB60" s="1"/>
  <c r="AJ58"/>
  <c r="AJ60" s="1"/>
  <c r="AR58"/>
  <c r="AR60" s="1"/>
  <c r="AZ58"/>
  <c r="AZ60" s="1"/>
  <c r="BH58"/>
  <c r="BH60" s="1"/>
  <c r="BP58"/>
  <c r="BP60" s="1"/>
  <c r="BX58"/>
  <c r="BX60" s="1"/>
  <c r="W58"/>
  <c r="W60" s="1"/>
  <c r="BK58"/>
  <c r="BK60" s="1"/>
  <c r="I50"/>
  <c r="I52" s="1"/>
  <c r="Q50"/>
  <c r="Q52" s="1"/>
  <c r="Y50"/>
  <c r="Y52" s="1"/>
  <c r="AG50"/>
  <c r="AG52" s="1"/>
  <c r="E58"/>
  <c r="E60" s="1"/>
  <c r="M58"/>
  <c r="M60" s="1"/>
  <c r="U58"/>
  <c r="U60" s="1"/>
  <c r="AC58"/>
  <c r="AC60" s="1"/>
  <c r="AK58"/>
  <c r="AK60" s="1"/>
  <c r="AS58"/>
  <c r="AS60" s="1"/>
  <c r="BA58"/>
  <c r="BA60" s="1"/>
  <c r="BI58"/>
  <c r="BI60" s="1"/>
  <c r="BQ58"/>
  <c r="BQ60" s="1"/>
  <c r="BY58"/>
  <c r="BY60" s="1"/>
  <c r="BC58"/>
  <c r="BC60" s="1"/>
  <c r="J50"/>
  <c r="J52" s="1"/>
  <c r="R50"/>
  <c r="R52" s="1"/>
  <c r="Z50"/>
  <c r="Z52" s="1"/>
  <c r="AH50"/>
  <c r="AH52" s="1"/>
  <c r="F58"/>
  <c r="F60" s="1"/>
  <c r="N58"/>
  <c r="N60" s="1"/>
  <c r="V58"/>
  <c r="V60" s="1"/>
  <c r="AD58"/>
  <c r="AD60" s="1"/>
  <c r="AL58"/>
  <c r="AL60" s="1"/>
  <c r="AT58"/>
  <c r="AT60" s="1"/>
  <c r="BB58"/>
  <c r="BB60" s="1"/>
  <c r="BJ58"/>
  <c r="BJ60" s="1"/>
  <c r="BR58"/>
  <c r="BR60" s="1"/>
  <c r="BZ58"/>
  <c r="BZ60" s="1"/>
  <c r="H19" i="17"/>
  <c r="H21" s="1"/>
  <c r="H36" s="1"/>
  <c r="P19"/>
  <c r="P21" s="1"/>
  <c r="X19"/>
  <c r="X21" s="1"/>
  <c r="AF19"/>
  <c r="AF21" s="1"/>
  <c r="AN19"/>
  <c r="AN21" s="1"/>
  <c r="AW17"/>
  <c r="AX17" s="1"/>
  <c r="AY17" s="1"/>
  <c r="AZ17" s="1"/>
  <c r="BA17" s="1"/>
  <c r="BB17" s="1"/>
  <c r="BC17" s="1"/>
  <c r="BD17" s="1"/>
  <c r="AV19"/>
  <c r="AV21" s="1"/>
  <c r="G19"/>
  <c r="G21" s="1"/>
  <c r="E19"/>
  <c r="E21" s="1"/>
  <c r="E36" s="1"/>
  <c r="M19"/>
  <c r="M21" s="1"/>
  <c r="U19"/>
  <c r="U21" s="1"/>
  <c r="AC19"/>
  <c r="AC21" s="1"/>
  <c r="AK19"/>
  <c r="AK21" s="1"/>
  <c r="AS19"/>
  <c r="AS21" s="1"/>
  <c r="N19"/>
  <c r="N21" s="1"/>
  <c r="W19"/>
  <c r="W21" s="1"/>
  <c r="H58"/>
  <c r="H60" s="1"/>
  <c r="P58"/>
  <c r="P60" s="1"/>
  <c r="X58"/>
  <c r="X60" s="1"/>
  <c r="AU19"/>
  <c r="AU21" s="1"/>
  <c r="I19"/>
  <c r="I21" s="1"/>
  <c r="I36" s="1"/>
  <c r="Q19"/>
  <c r="Q21" s="1"/>
  <c r="Y19"/>
  <c r="Y21" s="1"/>
  <c r="AG19"/>
  <c r="AG21" s="1"/>
  <c r="AO19"/>
  <c r="AO21" s="1"/>
  <c r="AW19"/>
  <c r="AW21" s="1"/>
  <c r="G31"/>
  <c r="G33" s="1"/>
  <c r="H29"/>
  <c r="I29" s="1"/>
  <c r="J29" s="1"/>
  <c r="K29" s="1"/>
  <c r="L29" s="1"/>
  <c r="M29" s="1"/>
  <c r="AE19"/>
  <c r="AE21" s="1"/>
  <c r="J19"/>
  <c r="J21" s="1"/>
  <c r="R19"/>
  <c r="R21" s="1"/>
  <c r="Z19"/>
  <c r="Z21" s="1"/>
  <c r="AH19"/>
  <c r="AH21" s="1"/>
  <c r="AP19"/>
  <c r="AP21" s="1"/>
  <c r="AX19"/>
  <c r="AX21" s="1"/>
  <c r="H31"/>
  <c r="H33" s="1"/>
  <c r="D31"/>
  <c r="D33" s="1"/>
  <c r="J58"/>
  <c r="J60" s="1"/>
  <c r="R58"/>
  <c r="R60" s="1"/>
  <c r="AD19"/>
  <c r="AD21" s="1"/>
  <c r="AL19"/>
  <c r="AL21" s="1"/>
  <c r="O19"/>
  <c r="O21" s="1"/>
  <c r="AM19"/>
  <c r="AM21" s="1"/>
  <c r="U50"/>
  <c r="U52" s="1"/>
  <c r="K19"/>
  <c r="K21" s="1"/>
  <c r="S19"/>
  <c r="S21" s="1"/>
  <c r="AA19"/>
  <c r="AA21" s="1"/>
  <c r="AI19"/>
  <c r="AI21" s="1"/>
  <c r="AQ19"/>
  <c r="AQ21" s="1"/>
  <c r="AY19"/>
  <c r="AY21" s="1"/>
  <c r="N48"/>
  <c r="O48" s="1"/>
  <c r="P48" s="1"/>
  <c r="Q48" s="1"/>
  <c r="R48" s="1"/>
  <c r="S48" s="1"/>
  <c r="T48" s="1"/>
  <c r="U48" s="1"/>
  <c r="V48" s="1"/>
  <c r="M50"/>
  <c r="M52" s="1"/>
  <c r="F36"/>
  <c r="V19"/>
  <c r="V21" s="1"/>
  <c r="AT19"/>
  <c r="AT21" s="1"/>
  <c r="AA56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Z58"/>
  <c r="Z60" s="1"/>
  <c r="D19"/>
  <c r="D21" s="1"/>
  <c r="L19"/>
  <c r="L21" s="1"/>
  <c r="T19"/>
  <c r="T21" s="1"/>
  <c r="AB19"/>
  <c r="AB21" s="1"/>
  <c r="AJ19"/>
  <c r="AJ21" s="1"/>
  <c r="AR19"/>
  <c r="AR21" s="1"/>
  <c r="AZ19"/>
  <c r="AZ21" s="1"/>
  <c r="J31"/>
  <c r="J33" s="1"/>
  <c r="H50"/>
  <c r="H52" s="1"/>
  <c r="P50"/>
  <c r="P52" s="1"/>
  <c r="G58"/>
  <c r="G60" s="1"/>
  <c r="O58"/>
  <c r="O60" s="1"/>
  <c r="W58"/>
  <c r="W60" s="1"/>
  <c r="CA40"/>
  <c r="J50"/>
  <c r="J52" s="1"/>
  <c r="R50"/>
  <c r="R52" s="1"/>
  <c r="I58"/>
  <c r="I60" s="1"/>
  <c r="Q58"/>
  <c r="Q60" s="1"/>
  <c r="Y58"/>
  <c r="Y60" s="1"/>
  <c r="K50"/>
  <c r="K52" s="1"/>
  <c r="S50"/>
  <c r="S52" s="1"/>
  <c r="D50"/>
  <c r="D52" s="1"/>
  <c r="L50"/>
  <c r="L52" s="1"/>
  <c r="T50"/>
  <c r="T52" s="1"/>
  <c r="CA44"/>
  <c r="CA43"/>
  <c r="CA42"/>
  <c r="CA41"/>
  <c r="K58"/>
  <c r="K60" s="1"/>
  <c r="S58"/>
  <c r="S60" s="1"/>
  <c r="D58"/>
  <c r="D60" s="1"/>
  <c r="L58"/>
  <c r="L60" s="1"/>
  <c r="T58"/>
  <c r="T60" s="1"/>
  <c r="E58"/>
  <c r="E60" s="1"/>
  <c r="M58"/>
  <c r="M60" s="1"/>
  <c r="U58"/>
  <c r="U60" s="1"/>
  <c r="AK58"/>
  <c r="AK60" s="1"/>
  <c r="I31"/>
  <c r="I33" s="1"/>
  <c r="G50"/>
  <c r="G52" s="1"/>
  <c r="O50"/>
  <c r="O52" s="1"/>
  <c r="F58"/>
  <c r="F60" s="1"/>
  <c r="N58"/>
  <c r="N60" s="1"/>
  <c r="V58"/>
  <c r="V60" s="1"/>
  <c r="V48" i="16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U50"/>
  <c r="U52" s="1"/>
  <c r="AQ17"/>
  <c r="AR17" s="1"/>
  <c r="AS17" s="1"/>
  <c r="AT17" s="1"/>
  <c r="AU17" s="1"/>
  <c r="AV17" s="1"/>
  <c r="AW17" s="1"/>
  <c r="AX17" s="1"/>
  <c r="AP19"/>
  <c r="AP21" s="1"/>
  <c r="F19"/>
  <c r="F21" s="1"/>
  <c r="N19"/>
  <c r="N21" s="1"/>
  <c r="V19"/>
  <c r="V21" s="1"/>
  <c r="AD19"/>
  <c r="AD21" s="1"/>
  <c r="AL19"/>
  <c r="AL21" s="1"/>
  <c r="AX56"/>
  <c r="AY56" s="1"/>
  <c r="AZ56" s="1"/>
  <c r="BA56" s="1"/>
  <c r="BB56" s="1"/>
  <c r="BC56" s="1"/>
  <c r="BD56" s="1"/>
  <c r="BE56" s="1"/>
  <c r="AW58"/>
  <c r="AW60" s="1"/>
  <c r="O19"/>
  <c r="O21" s="1"/>
  <c r="AE19"/>
  <c r="AE21" s="1"/>
  <c r="H19"/>
  <c r="H21" s="1"/>
  <c r="P19"/>
  <c r="P21" s="1"/>
  <c r="X19"/>
  <c r="X21" s="1"/>
  <c r="AF19"/>
  <c r="AF21" s="1"/>
  <c r="AN19"/>
  <c r="AN21" s="1"/>
  <c r="S50"/>
  <c r="S52" s="1"/>
  <c r="AA50"/>
  <c r="AA52" s="1"/>
  <c r="Q58"/>
  <c r="Q60" s="1"/>
  <c r="Y58"/>
  <c r="Y60" s="1"/>
  <c r="AG58"/>
  <c r="AG60" s="1"/>
  <c r="AO58"/>
  <c r="AO60" s="1"/>
  <c r="G19"/>
  <c r="G21" s="1"/>
  <c r="W19"/>
  <c r="W21" s="1"/>
  <c r="AM19"/>
  <c r="AM21" s="1"/>
  <c r="I19"/>
  <c r="I21" s="1"/>
  <c r="Q19"/>
  <c r="Q21" s="1"/>
  <c r="Y19"/>
  <c r="Y21" s="1"/>
  <c r="AG19"/>
  <c r="AG21" s="1"/>
  <c r="AO19"/>
  <c r="AO21" s="1"/>
  <c r="AK50"/>
  <c r="AK52" s="1"/>
  <c r="K19"/>
  <c r="K21" s="1"/>
  <c r="S19"/>
  <c r="S21" s="1"/>
  <c r="AA19"/>
  <c r="AA21" s="1"/>
  <c r="AI19"/>
  <c r="AI21" s="1"/>
  <c r="E29"/>
  <c r="D31"/>
  <c r="D33" s="1"/>
  <c r="AD50"/>
  <c r="AD52" s="1"/>
  <c r="AL50"/>
  <c r="AL52" s="1"/>
  <c r="D19"/>
  <c r="D21" s="1"/>
  <c r="L19"/>
  <c r="L21" s="1"/>
  <c r="T19"/>
  <c r="T21" s="1"/>
  <c r="AB19"/>
  <c r="AB21" s="1"/>
  <c r="AJ19"/>
  <c r="AJ21" s="1"/>
  <c r="AE50"/>
  <c r="AE52" s="1"/>
  <c r="AM50"/>
  <c r="AM52" s="1"/>
  <c r="E19"/>
  <c r="E21" s="1"/>
  <c r="M19"/>
  <c r="M21" s="1"/>
  <c r="U19"/>
  <c r="U21" s="1"/>
  <c r="AC19"/>
  <c r="AC21" s="1"/>
  <c r="AK19"/>
  <c r="AK21" s="1"/>
  <c r="N58"/>
  <c r="N60" s="1"/>
  <c r="V58"/>
  <c r="V60" s="1"/>
  <c r="AD58"/>
  <c r="AD60" s="1"/>
  <c r="AL58"/>
  <c r="AL60" s="1"/>
  <c r="AT58"/>
  <c r="AT60" s="1"/>
  <c r="BB58"/>
  <c r="BB60" s="1"/>
  <c r="H58"/>
  <c r="H60" s="1"/>
  <c r="P58"/>
  <c r="P60" s="1"/>
  <c r="X58"/>
  <c r="X60" s="1"/>
  <c r="AF58"/>
  <c r="AF60" s="1"/>
  <c r="AN58"/>
  <c r="AN60" s="1"/>
  <c r="AV58"/>
  <c r="AV60" s="1"/>
  <c r="BD58"/>
  <c r="BD60" s="1"/>
  <c r="H50"/>
  <c r="H52" s="1"/>
  <c r="P50"/>
  <c r="P52" s="1"/>
  <c r="AN50"/>
  <c r="AN52" s="1"/>
  <c r="CA43"/>
  <c r="CA42"/>
  <c r="CA39"/>
  <c r="I50"/>
  <c r="I52" s="1"/>
  <c r="Q50"/>
  <c r="Q52" s="1"/>
  <c r="AO50"/>
  <c r="AO52" s="1"/>
  <c r="J58"/>
  <c r="J60" s="1"/>
  <c r="R58"/>
  <c r="R60" s="1"/>
  <c r="Z58"/>
  <c r="Z60" s="1"/>
  <c r="AH58"/>
  <c r="AH60" s="1"/>
  <c r="AP58"/>
  <c r="AP60" s="1"/>
  <c r="AX58"/>
  <c r="AX60" s="1"/>
  <c r="J50"/>
  <c r="J52" s="1"/>
  <c r="R50"/>
  <c r="R52" s="1"/>
  <c r="Z50"/>
  <c r="Z52" s="1"/>
  <c r="K58"/>
  <c r="K60" s="1"/>
  <c r="S58"/>
  <c r="S60" s="1"/>
  <c r="AA58"/>
  <c r="AA60" s="1"/>
  <c r="AI58"/>
  <c r="AI60" s="1"/>
  <c r="AQ58"/>
  <c r="AQ60" s="1"/>
  <c r="AY58"/>
  <c r="AY60" s="1"/>
  <c r="L58"/>
  <c r="L60" s="1"/>
  <c r="T58"/>
  <c r="T60" s="1"/>
  <c r="AB58"/>
  <c r="AB60" s="1"/>
  <c r="AJ58"/>
  <c r="AJ60" s="1"/>
  <c r="AR58"/>
  <c r="AR60" s="1"/>
  <c r="AZ58"/>
  <c r="AZ60" s="1"/>
  <c r="D50"/>
  <c r="D52" s="1"/>
  <c r="L50"/>
  <c r="L52" s="1"/>
  <c r="T50"/>
  <c r="T52" s="1"/>
  <c r="E58"/>
  <c r="E60" s="1"/>
  <c r="M58"/>
  <c r="M60" s="1"/>
  <c r="U58"/>
  <c r="U60" s="1"/>
  <c r="AC58"/>
  <c r="AC60" s="1"/>
  <c r="AK58"/>
  <c r="AK60" s="1"/>
  <c r="AS58"/>
  <c r="AS60" s="1"/>
  <c r="BA58"/>
  <c r="BA60" s="1"/>
  <c r="CB42" i="15"/>
  <c r="D22" i="78"/>
  <c r="E22" s="1"/>
  <c r="D7" i="48"/>
  <c r="E7" s="1"/>
  <c r="D9"/>
  <c r="E9" s="1"/>
  <c r="D20"/>
  <c r="E20" s="1"/>
  <c r="D21" i="82"/>
  <c r="E21" s="1"/>
  <c r="D8"/>
  <c r="E8" s="1"/>
  <c r="D21" i="80"/>
  <c r="E21" s="1"/>
  <c r="D20" i="78"/>
  <c r="E20" s="1"/>
  <c r="D8" i="77"/>
  <c r="E8" s="1"/>
  <c r="D9"/>
  <c r="E9" s="1"/>
  <c r="D21"/>
  <c r="E21" s="1"/>
  <c r="D8" i="76"/>
  <c r="E8" s="1"/>
  <c r="D9"/>
  <c r="E9" s="1"/>
  <c r="D7" i="75"/>
  <c r="D10" s="1"/>
  <c r="E10" s="1"/>
  <c r="D8"/>
  <c r="E8" s="1"/>
  <c r="D21"/>
  <c r="E21" s="1"/>
  <c r="D20" i="74"/>
  <c r="E20" s="1"/>
  <c r="D19" i="73"/>
  <c r="E19" s="1"/>
  <c r="D20"/>
  <c r="E20" s="1"/>
  <c r="D21"/>
  <c r="E21" s="1"/>
  <c r="D7"/>
  <c r="D9" s="1"/>
  <c r="E9" s="1"/>
  <c r="D7" i="72"/>
  <c r="E7" s="1"/>
  <c r="D9"/>
  <c r="E9" s="1"/>
  <c r="E18"/>
  <c r="E19" i="48"/>
  <c r="D21"/>
  <c r="E21" s="1"/>
  <c r="D8"/>
  <c r="E8" s="1"/>
  <c r="E18"/>
  <c r="D10"/>
  <c r="E10" s="1"/>
  <c r="E7" i="82"/>
  <c r="D9"/>
  <c r="E9" s="1"/>
  <c r="D22"/>
  <c r="E22" s="1"/>
  <c r="E18"/>
  <c r="D10"/>
  <c r="E10" s="1"/>
  <c r="D19"/>
  <c r="E6"/>
  <c r="E8" i="80"/>
  <c r="D10"/>
  <c r="E6"/>
  <c r="E18"/>
  <c r="D7"/>
  <c r="D19"/>
  <c r="E6" i="78"/>
  <c r="D7"/>
  <c r="E7" s="1"/>
  <c r="D21"/>
  <c r="E21" s="1"/>
  <c r="D8"/>
  <c r="E8" s="1"/>
  <c r="E18"/>
  <c r="D10"/>
  <c r="E10" s="1"/>
  <c r="E7" i="77"/>
  <c r="D11"/>
  <c r="E11" s="1"/>
  <c r="E18"/>
  <c r="D10"/>
  <c r="E10" s="1"/>
  <c r="D19"/>
  <c r="E6"/>
  <c r="E7" i="76"/>
  <c r="D11"/>
  <c r="E11" s="1"/>
  <c r="D22"/>
  <c r="E22" s="1"/>
  <c r="E18"/>
  <c r="D10"/>
  <c r="E10" s="1"/>
  <c r="D19"/>
  <c r="E19" s="1"/>
  <c r="E6"/>
  <c r="D20" i="75"/>
  <c r="E20" s="1"/>
  <c r="E19"/>
  <c r="D22"/>
  <c r="E22" s="1"/>
  <c r="E18"/>
  <c r="D9"/>
  <c r="E9" s="1"/>
  <c r="E19" i="74"/>
  <c r="D21"/>
  <c r="E21" s="1"/>
  <c r="E6"/>
  <c r="D7"/>
  <c r="E7" s="1"/>
  <c r="D8"/>
  <c r="E8" s="1"/>
  <c r="E18"/>
  <c r="D9"/>
  <c r="E9" s="1"/>
  <c r="D8" i="73"/>
  <c r="E19" i="72"/>
  <c r="D20"/>
  <c r="E20" s="1"/>
  <c r="D21"/>
  <c r="E21" s="1"/>
  <c r="E6"/>
  <c r="CB11" i="15"/>
  <c r="CB44"/>
  <c r="CB13"/>
  <c r="CB9"/>
  <c r="CB10"/>
  <c r="CB14"/>
  <c r="CB12"/>
  <c r="CB40"/>
  <c r="CB45"/>
  <c r="CB43"/>
  <c r="CB41"/>
  <c r="CB39"/>
  <c r="C21" i="35"/>
  <c r="C23"/>
  <c r="C24"/>
  <c r="C27"/>
  <c r="C28"/>
  <c r="C29"/>
  <c r="C30"/>
  <c r="C31"/>
  <c r="C34"/>
  <c r="C30" i="15" s="1"/>
  <c r="C29" s="1"/>
  <c r="D29" s="1"/>
  <c r="E29" s="1"/>
  <c r="E31" s="1"/>
  <c r="E33" s="1"/>
  <c r="C35" i="35"/>
  <c r="C36"/>
  <c r="C37"/>
  <c r="C38"/>
  <c r="C41"/>
  <c r="C42"/>
  <c r="C43"/>
  <c r="C44"/>
  <c r="C45"/>
  <c r="C48"/>
  <c r="C49"/>
  <c r="C50"/>
  <c r="C51"/>
  <c r="BZ59" i="1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1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10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CA9" s="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CA40" s="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9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CA10" s="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E15" i="54" l="1"/>
  <c r="D22"/>
  <c r="E22" s="1"/>
  <c r="E27" s="1"/>
  <c r="E15" i="53"/>
  <c r="E15" i="51"/>
  <c r="E27"/>
  <c r="E15" i="49"/>
  <c r="E27" i="61"/>
  <c r="E15"/>
  <c r="E19" i="60"/>
  <c r="E27" s="1"/>
  <c r="D22"/>
  <c r="E22" s="1"/>
  <c r="D9"/>
  <c r="E9" s="1"/>
  <c r="E7"/>
  <c r="E27" i="59"/>
  <c r="D21" i="58"/>
  <c r="E21" s="1"/>
  <c r="E19"/>
  <c r="E27" s="1"/>
  <c r="E15"/>
  <c r="E15" i="57"/>
  <c r="E19"/>
  <c r="D23"/>
  <c r="E23" s="1"/>
  <c r="E19" i="56"/>
  <c r="D22"/>
  <c r="E22" s="1"/>
  <c r="E7"/>
  <c r="D9"/>
  <c r="D12"/>
  <c r="E12" s="1"/>
  <c r="E10"/>
  <c r="E19" i="55"/>
  <c r="E27" s="1"/>
  <c r="D22"/>
  <c r="E22" s="1"/>
  <c r="E19" i="50"/>
  <c r="E27" s="1"/>
  <c r="D22"/>
  <c r="E22" s="1"/>
  <c r="E27" i="49"/>
  <c r="S56" i="32"/>
  <c r="R58"/>
  <c r="R60" s="1"/>
  <c r="P58"/>
  <c r="P60" s="1"/>
  <c r="AH19"/>
  <c r="AH21" s="1"/>
  <c r="BC19"/>
  <c r="BC21" s="1"/>
  <c r="BJ19"/>
  <c r="BJ21" s="1"/>
  <c r="AI19"/>
  <c r="AI21" s="1"/>
  <c r="Z19"/>
  <c r="Z21" s="1"/>
  <c r="AU19"/>
  <c r="AU21" s="1"/>
  <c r="BB19"/>
  <c r="BB21" s="1"/>
  <c r="AA19"/>
  <c r="AA21" s="1"/>
  <c r="J58"/>
  <c r="J60" s="1"/>
  <c r="BD19"/>
  <c r="BD21" s="1"/>
  <c r="AT19"/>
  <c r="AT21" s="1"/>
  <c r="K58"/>
  <c r="K60" s="1"/>
  <c r="AW19"/>
  <c r="AW21" s="1"/>
  <c r="AV19"/>
  <c r="AV21" s="1"/>
  <c r="AE19"/>
  <c r="AE21" s="1"/>
  <c r="AL19"/>
  <c r="AL21" s="1"/>
  <c r="H31"/>
  <c r="H33" s="1"/>
  <c r="G31"/>
  <c r="G33" s="1"/>
  <c r="O58"/>
  <c r="O60" s="1"/>
  <c r="M58"/>
  <c r="M60" s="1"/>
  <c r="AG19"/>
  <c r="AG21" s="1"/>
  <c r="AN19"/>
  <c r="AN21" s="1"/>
  <c r="W19"/>
  <c r="W21" s="1"/>
  <c r="V19"/>
  <c r="V21" s="1"/>
  <c r="AB19"/>
  <c r="AB21" s="1"/>
  <c r="BY50"/>
  <c r="BY52" s="1"/>
  <c r="G62" s="1"/>
  <c r="C52"/>
  <c r="C53" s="1"/>
  <c r="J62" s="1"/>
  <c r="Y19"/>
  <c r="Y21" s="1"/>
  <c r="AF19"/>
  <c r="AF21" s="1"/>
  <c r="K31" i="31"/>
  <c r="K33" s="1"/>
  <c r="BF58"/>
  <c r="BF60" s="1"/>
  <c r="M31"/>
  <c r="M33" s="1"/>
  <c r="L31"/>
  <c r="L33" s="1"/>
  <c r="J31"/>
  <c r="J33" s="1"/>
  <c r="K19"/>
  <c r="K21" s="1"/>
  <c r="K36" s="1"/>
  <c r="L50" i="30"/>
  <c r="L52" s="1"/>
  <c r="AF50"/>
  <c r="AF52" s="1"/>
  <c r="AX50"/>
  <c r="AX52" s="1"/>
  <c r="U50"/>
  <c r="U52" s="1"/>
  <c r="S50"/>
  <c r="S52" s="1"/>
  <c r="M50"/>
  <c r="M52" s="1"/>
  <c r="R50"/>
  <c r="R52" s="1"/>
  <c r="AO50"/>
  <c r="AO52" s="1"/>
  <c r="P50"/>
  <c r="P52" s="1"/>
  <c r="BC50"/>
  <c r="BC52" s="1"/>
  <c r="AD50"/>
  <c r="AD52" s="1"/>
  <c r="Z50"/>
  <c r="Z52" s="1"/>
  <c r="Y50"/>
  <c r="Y52" s="1"/>
  <c r="AU50"/>
  <c r="AU52" s="1"/>
  <c r="V50"/>
  <c r="V52" s="1"/>
  <c r="K31"/>
  <c r="K33" s="1"/>
  <c r="Q50"/>
  <c r="Q52" s="1"/>
  <c r="AZ50"/>
  <c r="AZ52" s="1"/>
  <c r="O58" i="29"/>
  <c r="O60" s="1"/>
  <c r="M50"/>
  <c r="M52" s="1"/>
  <c r="J31"/>
  <c r="J33" s="1"/>
  <c r="I31"/>
  <c r="I33" s="1"/>
  <c r="H31"/>
  <c r="H33" s="1"/>
  <c r="AH50"/>
  <c r="AH52" s="1"/>
  <c r="AG50"/>
  <c r="AG52" s="1"/>
  <c r="AE58"/>
  <c r="AE60" s="1"/>
  <c r="L58"/>
  <c r="L60" s="1"/>
  <c r="K31"/>
  <c r="K33" s="1"/>
  <c r="O31" i="26"/>
  <c r="O33" s="1"/>
  <c r="N31"/>
  <c r="N33" s="1"/>
  <c r="AC31" i="24"/>
  <c r="AC33" s="1"/>
  <c r="C21"/>
  <c r="C22" s="1"/>
  <c r="J23" s="1"/>
  <c r="AF31"/>
  <c r="AF33" s="1"/>
  <c r="AE31"/>
  <c r="AE33" s="1"/>
  <c r="AD31"/>
  <c r="AD33" s="1"/>
  <c r="AB31"/>
  <c r="AB33" s="1"/>
  <c r="AA31"/>
  <c r="AA33" s="1"/>
  <c r="AA58"/>
  <c r="AA60" s="1"/>
  <c r="BJ58" i="25"/>
  <c r="BJ60" s="1"/>
  <c r="AB19"/>
  <c r="AB21" s="1"/>
  <c r="BX50"/>
  <c r="BX52" s="1"/>
  <c r="Z19"/>
  <c r="Z21" s="1"/>
  <c r="AH50"/>
  <c r="AH52" s="1"/>
  <c r="BQ50"/>
  <c r="BQ52" s="1"/>
  <c r="X31"/>
  <c r="X33" s="1"/>
  <c r="AC31"/>
  <c r="AC33" s="1"/>
  <c r="AB50"/>
  <c r="AB52" s="1"/>
  <c r="AA19"/>
  <c r="AA21" s="1"/>
  <c r="AF19"/>
  <c r="AF21" s="1"/>
  <c r="AF50"/>
  <c r="AF52" s="1"/>
  <c r="BN58"/>
  <c r="BN60" s="1"/>
  <c r="AL50"/>
  <c r="AL52" s="1"/>
  <c r="U50"/>
  <c r="U52" s="1"/>
  <c r="AD19"/>
  <c r="AD21" s="1"/>
  <c r="AE19"/>
  <c r="AE21" s="1"/>
  <c r="BK50"/>
  <c r="BK52" s="1"/>
  <c r="W31"/>
  <c r="W33" s="1"/>
  <c r="AD31"/>
  <c r="AD33" s="1"/>
  <c r="C21" i="23"/>
  <c r="C22" s="1"/>
  <c r="B24" s="1"/>
  <c r="P31"/>
  <c r="P33" s="1"/>
  <c r="AF58"/>
  <c r="AF60" s="1"/>
  <c r="AD58"/>
  <c r="AD60" s="1"/>
  <c r="T58"/>
  <c r="T60" s="1"/>
  <c r="S58"/>
  <c r="S60" s="1"/>
  <c r="V58"/>
  <c r="V60" s="1"/>
  <c r="M31"/>
  <c r="M33" s="1"/>
  <c r="BR19" i="22"/>
  <c r="BR21" s="1"/>
  <c r="BY19"/>
  <c r="BY21" s="1"/>
  <c r="AI50"/>
  <c r="AI52" s="1"/>
  <c r="BU19"/>
  <c r="BU21" s="1"/>
  <c r="I31"/>
  <c r="I33" s="1"/>
  <c r="G31"/>
  <c r="G33" s="1"/>
  <c r="BW19"/>
  <c r="BW21" s="1"/>
  <c r="BM19"/>
  <c r="BM21" s="1"/>
  <c r="BO19"/>
  <c r="BO21" s="1"/>
  <c r="BN19"/>
  <c r="BN21" s="1"/>
  <c r="BS19"/>
  <c r="BS21" s="1"/>
  <c r="H50" i="19"/>
  <c r="H52" s="1"/>
  <c r="G50"/>
  <c r="G52" s="1"/>
  <c r="J50"/>
  <c r="J52" s="1"/>
  <c r="K50"/>
  <c r="K52" s="1"/>
  <c r="G31" i="18"/>
  <c r="G33" s="1"/>
  <c r="J31"/>
  <c r="J33" s="1"/>
  <c r="F31"/>
  <c r="F33" s="1"/>
  <c r="AM58" i="17"/>
  <c r="AM60" s="1"/>
  <c r="AH58"/>
  <c r="AH60" s="1"/>
  <c r="AT58"/>
  <c r="AT60" s="1"/>
  <c r="AW58"/>
  <c r="AW60" s="1"/>
  <c r="AJ58"/>
  <c r="AJ60" s="1"/>
  <c r="J36"/>
  <c r="AH50" i="16"/>
  <c r="AH52" s="1"/>
  <c r="AI50"/>
  <c r="AI52" s="1"/>
  <c r="AG50"/>
  <c r="AG52" s="1"/>
  <c r="AF50"/>
  <c r="AF52" s="1"/>
  <c r="W50"/>
  <c r="W52" s="1"/>
  <c r="V50"/>
  <c r="V52" s="1"/>
  <c r="AC50"/>
  <c r="AC52" s="1"/>
  <c r="Y50"/>
  <c r="Y52" s="1"/>
  <c r="X50"/>
  <c r="X52" s="1"/>
  <c r="BC58"/>
  <c r="BC60" s="1"/>
  <c r="AJ50"/>
  <c r="AJ52" s="1"/>
  <c r="AB50"/>
  <c r="AB52" s="1"/>
  <c r="AP50"/>
  <c r="AP52" s="1"/>
  <c r="D36" i="32"/>
  <c r="BR17"/>
  <c r="BQ19"/>
  <c r="BQ21" s="1"/>
  <c r="BP19"/>
  <c r="BP21" s="1"/>
  <c r="BF19"/>
  <c r="BF21" s="1"/>
  <c r="BM19"/>
  <c r="BM21" s="1"/>
  <c r="AD19"/>
  <c r="AD21" s="1"/>
  <c r="BH19"/>
  <c r="BH21" s="1"/>
  <c r="BA19"/>
  <c r="BA21" s="1"/>
  <c r="AX19"/>
  <c r="AX21" s="1"/>
  <c r="BE19"/>
  <c r="BE21" s="1"/>
  <c r="AZ19"/>
  <c r="AZ21" s="1"/>
  <c r="BO19"/>
  <c r="BO21" s="1"/>
  <c r="BI19"/>
  <c r="BI21" s="1"/>
  <c r="AC19"/>
  <c r="AC21" s="1"/>
  <c r="AR19"/>
  <c r="AR21" s="1"/>
  <c r="BG19"/>
  <c r="BG21" s="1"/>
  <c r="AS19"/>
  <c r="AS21" s="1"/>
  <c r="AO19"/>
  <c r="AO21" s="1"/>
  <c r="BL19"/>
  <c r="BL21" s="1"/>
  <c r="BK19"/>
  <c r="BK21" s="1"/>
  <c r="J29"/>
  <c r="I31"/>
  <c r="I33" s="1"/>
  <c r="AJ19"/>
  <c r="AJ21" s="1"/>
  <c r="AY19"/>
  <c r="AY21" s="1"/>
  <c r="AK19"/>
  <c r="AK21" s="1"/>
  <c r="O17" i="31"/>
  <c r="N19"/>
  <c r="N21" s="1"/>
  <c r="F36"/>
  <c r="J19"/>
  <c r="J21" s="1"/>
  <c r="J36" s="1"/>
  <c r="L19"/>
  <c r="L21" s="1"/>
  <c r="AC48"/>
  <c r="AB50"/>
  <c r="AB52" s="1"/>
  <c r="BN56"/>
  <c r="BM58"/>
  <c r="BM60" s="1"/>
  <c r="D36"/>
  <c r="I19"/>
  <c r="I21" s="1"/>
  <c r="I36" s="1"/>
  <c r="Z50"/>
  <c r="Z52" s="1"/>
  <c r="M19"/>
  <c r="M21" s="1"/>
  <c r="O31"/>
  <c r="O33" s="1"/>
  <c r="P29"/>
  <c r="E36"/>
  <c r="BE50" i="30"/>
  <c r="BE52" s="1"/>
  <c r="AE50"/>
  <c r="AE52" s="1"/>
  <c r="BM58"/>
  <c r="BM60" s="1"/>
  <c r="BJ58"/>
  <c r="BJ60" s="1"/>
  <c r="I31"/>
  <c r="I33" s="1"/>
  <c r="BD58"/>
  <c r="BD60" s="1"/>
  <c r="AR50"/>
  <c r="AR52" s="1"/>
  <c r="L31"/>
  <c r="L33" s="1"/>
  <c r="M29"/>
  <c r="BI48"/>
  <c r="BH50"/>
  <c r="BH52" s="1"/>
  <c r="D36"/>
  <c r="C21"/>
  <c r="C22" s="1"/>
  <c r="BF50"/>
  <c r="BF52" s="1"/>
  <c r="AG50"/>
  <c r="AG52" s="1"/>
  <c r="BG58"/>
  <c r="BG60" s="1"/>
  <c r="BN58"/>
  <c r="BN60" s="1"/>
  <c r="BI58"/>
  <c r="BI60" s="1"/>
  <c r="BB50"/>
  <c r="BB52" s="1"/>
  <c r="AY50"/>
  <c r="AY52" s="1"/>
  <c r="AP50"/>
  <c r="AP52" s="1"/>
  <c r="AY58"/>
  <c r="AY60" s="1"/>
  <c r="BD50"/>
  <c r="BD52" s="1"/>
  <c r="BF58"/>
  <c r="BF60" s="1"/>
  <c r="AT50"/>
  <c r="AT52" s="1"/>
  <c r="BA50"/>
  <c r="BA52" s="1"/>
  <c r="AQ50"/>
  <c r="AQ52" s="1"/>
  <c r="AH50"/>
  <c r="AH52" s="1"/>
  <c r="H31"/>
  <c r="H33" s="1"/>
  <c r="BY58"/>
  <c r="BY60" s="1"/>
  <c r="AC50" i="29"/>
  <c r="AC52" s="1"/>
  <c r="C21"/>
  <c r="C22" s="1"/>
  <c r="AD50"/>
  <c r="AD52" s="1"/>
  <c r="E36"/>
  <c r="AK48"/>
  <c r="AJ50"/>
  <c r="AJ52" s="1"/>
  <c r="AB50"/>
  <c r="AB52" s="1"/>
  <c r="I36"/>
  <c r="AF50"/>
  <c r="AF52" s="1"/>
  <c r="D36"/>
  <c r="AH56"/>
  <c r="AG58"/>
  <c r="AG60" s="1"/>
  <c r="L31"/>
  <c r="L33" s="1"/>
  <c r="M29"/>
  <c r="X50" i="26"/>
  <c r="X52" s="1"/>
  <c r="W50"/>
  <c r="W52" s="1"/>
  <c r="Q29"/>
  <c r="P31"/>
  <c r="P33" s="1"/>
  <c r="U50"/>
  <c r="U52" s="1"/>
  <c r="S50"/>
  <c r="S52" s="1"/>
  <c r="I17"/>
  <c r="H19"/>
  <c r="H21" s="1"/>
  <c r="AA48"/>
  <c r="Z50"/>
  <c r="Z52" s="1"/>
  <c r="V50"/>
  <c r="V52" s="1"/>
  <c r="T50"/>
  <c r="T52" s="1"/>
  <c r="I36"/>
  <c r="J56"/>
  <c r="I58"/>
  <c r="I60" s="1"/>
  <c r="Y50"/>
  <c r="Y52" s="1"/>
  <c r="H58"/>
  <c r="H60" s="1"/>
  <c r="AM58" i="24"/>
  <c r="AM60" s="1"/>
  <c r="AN58"/>
  <c r="AN60" s="1"/>
  <c r="AH29"/>
  <c r="AG31"/>
  <c r="AG33" s="1"/>
  <c r="AP58"/>
  <c r="AP60" s="1"/>
  <c r="AE58"/>
  <c r="AE60" s="1"/>
  <c r="AT58"/>
  <c r="AT60" s="1"/>
  <c r="AS58"/>
  <c r="AS60" s="1"/>
  <c r="AW58"/>
  <c r="AW60" s="1"/>
  <c r="AH58"/>
  <c r="AH60" s="1"/>
  <c r="AY56"/>
  <c r="AX58"/>
  <c r="AX60" s="1"/>
  <c r="AL58"/>
  <c r="AL60" s="1"/>
  <c r="AK58"/>
  <c r="AK60" s="1"/>
  <c r="AO58"/>
  <c r="AO60" s="1"/>
  <c r="AV58"/>
  <c r="AV60" s="1"/>
  <c r="AU58"/>
  <c r="AU60" s="1"/>
  <c r="AD58"/>
  <c r="AD60" s="1"/>
  <c r="AC58"/>
  <c r="AC60" s="1"/>
  <c r="AR58"/>
  <c r="AR60" s="1"/>
  <c r="AF58"/>
  <c r="AF60" s="1"/>
  <c r="AG58"/>
  <c r="AG60" s="1"/>
  <c r="AJ58"/>
  <c r="AJ60" s="1"/>
  <c r="AQ58"/>
  <c r="AQ60" s="1"/>
  <c r="AB58"/>
  <c r="AB60" s="1"/>
  <c r="AI58"/>
  <c r="AI60" s="1"/>
  <c r="V48"/>
  <c r="U50"/>
  <c r="U52" s="1"/>
  <c r="BB58" i="25"/>
  <c r="BB60" s="1"/>
  <c r="BX58"/>
  <c r="BX60" s="1"/>
  <c r="BF58"/>
  <c r="BF60" s="1"/>
  <c r="BQ58"/>
  <c r="BQ60" s="1"/>
  <c r="BO58"/>
  <c r="BO60" s="1"/>
  <c r="BD58"/>
  <c r="BD60" s="1"/>
  <c r="BU58"/>
  <c r="BU60" s="1"/>
  <c r="AR50"/>
  <c r="AR52" s="1"/>
  <c r="BI58"/>
  <c r="BI60" s="1"/>
  <c r="BG58"/>
  <c r="BG60" s="1"/>
  <c r="BM58"/>
  <c r="BM60" s="1"/>
  <c r="BR58"/>
  <c r="BR60" s="1"/>
  <c r="BA58"/>
  <c r="BA60" s="1"/>
  <c r="BM50"/>
  <c r="BM52" s="1"/>
  <c r="X50"/>
  <c r="X52" s="1"/>
  <c r="AY58"/>
  <c r="AY60" s="1"/>
  <c r="BC50"/>
  <c r="BC52" s="1"/>
  <c r="BV58"/>
  <c r="BV60" s="1"/>
  <c r="V50"/>
  <c r="V52" s="1"/>
  <c r="G62" s="1"/>
  <c r="BY50"/>
  <c r="BY52" s="1"/>
  <c r="BE58"/>
  <c r="BE60" s="1"/>
  <c r="BF50"/>
  <c r="BF52" s="1"/>
  <c r="AO50"/>
  <c r="AO52" s="1"/>
  <c r="BP58"/>
  <c r="BP60" s="1"/>
  <c r="BL50"/>
  <c r="BL52" s="1"/>
  <c r="BK58"/>
  <c r="BK60" s="1"/>
  <c r="AE50"/>
  <c r="AE52" s="1"/>
  <c r="AX58"/>
  <c r="AX60" s="1"/>
  <c r="BJ50"/>
  <c r="BJ52" s="1"/>
  <c r="BA50"/>
  <c r="BA52" s="1"/>
  <c r="AI50"/>
  <c r="AI52" s="1"/>
  <c r="BP50"/>
  <c r="BP52" s="1"/>
  <c r="AF29"/>
  <c r="AE31"/>
  <c r="AE33" s="1"/>
  <c r="AX50"/>
  <c r="AX52" s="1"/>
  <c r="AQ50"/>
  <c r="AQ52" s="1"/>
  <c r="AG50"/>
  <c r="AG52" s="1"/>
  <c r="BH58"/>
  <c r="BH60" s="1"/>
  <c r="BD50"/>
  <c r="BD52" s="1"/>
  <c r="W50"/>
  <c r="W52" s="1"/>
  <c r="BB50"/>
  <c r="BB52" s="1"/>
  <c r="BS58"/>
  <c r="BS60" s="1"/>
  <c r="AS50"/>
  <c r="AS52" s="1"/>
  <c r="BT58"/>
  <c r="BT60" s="1"/>
  <c r="BH50"/>
  <c r="BH52" s="1"/>
  <c r="AP50"/>
  <c r="AP52" s="1"/>
  <c r="BY58"/>
  <c r="BY60" s="1"/>
  <c r="Y50"/>
  <c r="Y52" s="1"/>
  <c r="AZ58"/>
  <c r="AZ60" s="1"/>
  <c r="AV50"/>
  <c r="AV52" s="1"/>
  <c r="BW58"/>
  <c r="BW60" s="1"/>
  <c r="AT50"/>
  <c r="AT52" s="1"/>
  <c r="BC58"/>
  <c r="BC60" s="1"/>
  <c r="AK50"/>
  <c r="AK52" s="1"/>
  <c r="BL58"/>
  <c r="BL60" s="1"/>
  <c r="AJ50"/>
  <c r="AJ52" s="1"/>
  <c r="AZ50"/>
  <c r="AZ52" s="1"/>
  <c r="AH17"/>
  <c r="AG19"/>
  <c r="AG21" s="1"/>
  <c r="AH56" i="23"/>
  <c r="AG58"/>
  <c r="AG60" s="1"/>
  <c r="O31"/>
  <c r="O33" s="1"/>
  <c r="Z58"/>
  <c r="Z60" s="1"/>
  <c r="Y58"/>
  <c r="Y60" s="1"/>
  <c r="AA58"/>
  <c r="AA60" s="1"/>
  <c r="R31"/>
  <c r="R33" s="1"/>
  <c r="U58"/>
  <c r="U60" s="1"/>
  <c r="R58"/>
  <c r="R60" s="1"/>
  <c r="AB31"/>
  <c r="AB33" s="1"/>
  <c r="AD29"/>
  <c r="AC31"/>
  <c r="AC33" s="1"/>
  <c r="X31"/>
  <c r="X33" s="1"/>
  <c r="U31"/>
  <c r="U33" s="1"/>
  <c r="T31"/>
  <c r="T33" s="1"/>
  <c r="X58"/>
  <c r="X60" s="1"/>
  <c r="AE58"/>
  <c r="AE60" s="1"/>
  <c r="AB58"/>
  <c r="AB60" s="1"/>
  <c r="V48"/>
  <c r="U50"/>
  <c r="U52" s="1"/>
  <c r="AF50" i="22"/>
  <c r="AF52" s="1"/>
  <c r="AA50"/>
  <c r="AA52" s="1"/>
  <c r="AO50"/>
  <c r="AO52" s="1"/>
  <c r="AK50"/>
  <c r="AK52" s="1"/>
  <c r="AP50"/>
  <c r="AP52" s="1"/>
  <c r="AT48"/>
  <c r="AS50"/>
  <c r="AS52" s="1"/>
  <c r="X50"/>
  <c r="X52" s="1"/>
  <c r="AM50"/>
  <c r="AM52" s="1"/>
  <c r="AG50"/>
  <c r="AG52" s="1"/>
  <c r="AC50"/>
  <c r="AC52" s="1"/>
  <c r="H31"/>
  <c r="H33" s="1"/>
  <c r="BQ19"/>
  <c r="BQ21" s="1"/>
  <c r="BV19"/>
  <c r="BV21" s="1"/>
  <c r="W50"/>
  <c r="W52" s="1"/>
  <c r="AD50"/>
  <c r="AD52" s="1"/>
  <c r="AR50"/>
  <c r="AR52" s="1"/>
  <c r="AH50"/>
  <c r="AH52" s="1"/>
  <c r="AE50"/>
  <c r="AE52" s="1"/>
  <c r="AL50"/>
  <c r="AL52" s="1"/>
  <c r="Y50"/>
  <c r="Y52" s="1"/>
  <c r="V50"/>
  <c r="V52" s="1"/>
  <c r="AJ50"/>
  <c r="AJ52" s="1"/>
  <c r="AH56"/>
  <c r="AG58"/>
  <c r="AG60" s="1"/>
  <c r="AB50"/>
  <c r="AB52" s="1"/>
  <c r="BX19"/>
  <c r="BX21" s="1"/>
  <c r="BT19"/>
  <c r="BT21" s="1"/>
  <c r="AQ50"/>
  <c r="AQ52" s="1"/>
  <c r="J31"/>
  <c r="J33" s="1"/>
  <c r="K29"/>
  <c r="Z50"/>
  <c r="Z52" s="1"/>
  <c r="AB58" i="19"/>
  <c r="AB60" s="1"/>
  <c r="E36"/>
  <c r="AD58"/>
  <c r="AD60" s="1"/>
  <c r="AC58"/>
  <c r="AC60" s="1"/>
  <c r="T58"/>
  <c r="T60" s="1"/>
  <c r="I50"/>
  <c r="I52" s="1"/>
  <c r="I36" s="1"/>
  <c r="H36"/>
  <c r="AH56"/>
  <c r="AG58"/>
  <c r="AG60" s="1"/>
  <c r="F50"/>
  <c r="F52" s="1"/>
  <c r="Q29"/>
  <c r="P31"/>
  <c r="P33" s="1"/>
  <c r="S58"/>
  <c r="S60" s="1"/>
  <c r="X58"/>
  <c r="X60" s="1"/>
  <c r="D36"/>
  <c r="C21"/>
  <c r="C22" s="1"/>
  <c r="J24" s="1"/>
  <c r="M48"/>
  <c r="L50"/>
  <c r="L52" s="1"/>
  <c r="C60" i="18"/>
  <c r="C61" s="1"/>
  <c r="K31"/>
  <c r="K33" s="1"/>
  <c r="L29"/>
  <c r="AB50"/>
  <c r="AB52" s="1"/>
  <c r="I31"/>
  <c r="I33" s="1"/>
  <c r="C21"/>
  <c r="C22" s="1"/>
  <c r="J23" s="1"/>
  <c r="BU58"/>
  <c r="BU60" s="1"/>
  <c r="AK48"/>
  <c r="AJ50"/>
  <c r="AJ52" s="1"/>
  <c r="H31"/>
  <c r="H33" s="1"/>
  <c r="AC58" i="17"/>
  <c r="AC60" s="1"/>
  <c r="AR58"/>
  <c r="AR60" s="1"/>
  <c r="D36"/>
  <c r="AP58"/>
  <c r="AP60" s="1"/>
  <c r="N29"/>
  <c r="M31"/>
  <c r="M33" s="1"/>
  <c r="BE17"/>
  <c r="BD19"/>
  <c r="BD21" s="1"/>
  <c r="AL58"/>
  <c r="AL60" s="1"/>
  <c r="AB58"/>
  <c r="AB60" s="1"/>
  <c r="AQ58"/>
  <c r="AQ60" s="1"/>
  <c r="AO58"/>
  <c r="AO60" s="1"/>
  <c r="L31"/>
  <c r="L33" s="1"/>
  <c r="AV58"/>
  <c r="AV60" s="1"/>
  <c r="K31"/>
  <c r="K33" s="1"/>
  <c r="AD58"/>
  <c r="AD60" s="1"/>
  <c r="AI58"/>
  <c r="AI60" s="1"/>
  <c r="AG58"/>
  <c r="AG60" s="1"/>
  <c r="AN58"/>
  <c r="AN60" s="1"/>
  <c r="AA58"/>
  <c r="AA60" s="1"/>
  <c r="AU58"/>
  <c r="AU60" s="1"/>
  <c r="AF58"/>
  <c r="AF60" s="1"/>
  <c r="N50"/>
  <c r="N52" s="1"/>
  <c r="AY56"/>
  <c r="AX58"/>
  <c r="AX60" s="1"/>
  <c r="G36"/>
  <c r="AS58"/>
  <c r="AS60" s="1"/>
  <c r="AE58"/>
  <c r="AE60" s="1"/>
  <c r="W48"/>
  <c r="V50"/>
  <c r="V52" s="1"/>
  <c r="Q50"/>
  <c r="Q52" s="1"/>
  <c r="BC19"/>
  <c r="BC21" s="1"/>
  <c r="BA19"/>
  <c r="BA21" s="1"/>
  <c r="BB19"/>
  <c r="BB21" s="1"/>
  <c r="K36"/>
  <c r="AY17" i="16"/>
  <c r="AX19"/>
  <c r="AX21" s="1"/>
  <c r="D36"/>
  <c r="AW19"/>
  <c r="AW21" s="1"/>
  <c r="BF56"/>
  <c r="BE58"/>
  <c r="BE60" s="1"/>
  <c r="AT19"/>
  <c r="AT21" s="1"/>
  <c r="E31"/>
  <c r="E33" s="1"/>
  <c r="F29"/>
  <c r="AV19"/>
  <c r="AV21" s="1"/>
  <c r="AR19"/>
  <c r="AR21" s="1"/>
  <c r="AR48"/>
  <c r="AQ50"/>
  <c r="AQ52" s="1"/>
  <c r="AU19"/>
  <c r="AU21" s="1"/>
  <c r="AS19"/>
  <c r="AS21" s="1"/>
  <c r="AQ19"/>
  <c r="AQ21" s="1"/>
  <c r="CA10" i="4"/>
  <c r="CA43" i="12"/>
  <c r="CA14"/>
  <c r="CA8"/>
  <c r="CA44"/>
  <c r="CA13" i="3"/>
  <c r="CA14" i="2"/>
  <c r="CA39" i="3"/>
  <c r="D22" i="73"/>
  <c r="E22" s="1"/>
  <c r="E27" s="1"/>
  <c r="E7"/>
  <c r="E19" i="82"/>
  <c r="D23"/>
  <c r="E23" s="1"/>
  <c r="D11" i="48"/>
  <c r="E11" s="1"/>
  <c r="E15" s="1"/>
  <c r="E7" i="75"/>
  <c r="E15" s="1"/>
  <c r="E15" i="72"/>
  <c r="D22" i="48"/>
  <c r="E22" s="1"/>
  <c r="E27" s="1"/>
  <c r="E15" i="82"/>
  <c r="E15" i="78"/>
  <c r="E15" i="77"/>
  <c r="E27" i="76"/>
  <c r="E27" i="74"/>
  <c r="E27" i="72"/>
  <c r="E19" i="80"/>
  <c r="D22"/>
  <c r="E22" s="1"/>
  <c r="E7"/>
  <c r="D9"/>
  <c r="D12"/>
  <c r="E12" s="1"/>
  <c r="E10"/>
  <c r="E27" i="78"/>
  <c r="E19" i="77"/>
  <c r="D22"/>
  <c r="E22" s="1"/>
  <c r="E15" i="76"/>
  <c r="E27" i="75"/>
  <c r="E15" i="74"/>
  <c r="D10" i="73"/>
  <c r="E10" s="1"/>
  <c r="E8"/>
  <c r="CA11" i="3"/>
  <c r="CA9" i="12"/>
  <c r="CA9" i="3"/>
  <c r="CA9" i="5"/>
  <c r="CA8" i="11"/>
  <c r="CA10" i="12"/>
  <c r="CA11" i="9"/>
  <c r="CA11" i="12"/>
  <c r="CA8" i="5"/>
  <c r="CA12" i="12"/>
  <c r="CA13"/>
  <c r="F29" i="15"/>
  <c r="CA12" i="5"/>
  <c r="D31" i="15"/>
  <c r="D33" s="1"/>
  <c r="CA8" i="3"/>
  <c r="CA39" i="5"/>
  <c r="CA10" i="2"/>
  <c r="CA12" i="3"/>
  <c r="CA13" i="4"/>
  <c r="CA12" i="9"/>
  <c r="CA14" i="11"/>
  <c r="CA13"/>
  <c r="CA12"/>
  <c r="CA11"/>
  <c r="CA9"/>
  <c r="CA11" i="10"/>
  <c r="CA13" i="2"/>
  <c r="CA12"/>
  <c r="CA9" i="4"/>
  <c r="CA8" i="9"/>
  <c r="CA10"/>
  <c r="CA12" i="4"/>
  <c r="CA14" i="5"/>
  <c r="CA13"/>
  <c r="CA13" i="8"/>
  <c r="CA8" i="4"/>
  <c r="CA11" i="5"/>
  <c r="CA8" i="2"/>
  <c r="CA11"/>
  <c r="CA39" i="9"/>
  <c r="CA13" i="10"/>
  <c r="CA12"/>
  <c r="CA10" i="3"/>
  <c r="CA11" i="4"/>
  <c r="CA43" i="5"/>
  <c r="CA8" i="10"/>
  <c r="CA10"/>
  <c r="CA9" i="2"/>
  <c r="CA13" i="9"/>
  <c r="CA9" i="8"/>
  <c r="CA10" i="11"/>
  <c r="CA42" i="12"/>
  <c r="CA41"/>
  <c r="CA40"/>
  <c r="CA39"/>
  <c r="CA43" i="11"/>
  <c r="CA42"/>
  <c r="CA41"/>
  <c r="CA40"/>
  <c r="CA39"/>
  <c r="CA44"/>
  <c r="CA44" i="10"/>
  <c r="CA43"/>
  <c r="CA42"/>
  <c r="CA41"/>
  <c r="CA40"/>
  <c r="CA39"/>
  <c r="CA45" i="9"/>
  <c r="CA44"/>
  <c r="CA43"/>
  <c r="CA42"/>
  <c r="CA41"/>
  <c r="CA44" i="8"/>
  <c r="CA43"/>
  <c r="CA42"/>
  <c r="CA41"/>
  <c r="CA40"/>
  <c r="CA39"/>
  <c r="CA11"/>
  <c r="CA10"/>
  <c r="CA8"/>
  <c r="CA14"/>
  <c r="CA12"/>
  <c r="CA44" i="5"/>
  <c r="CA42"/>
  <c r="CA41"/>
  <c r="CA40"/>
  <c r="CA47"/>
  <c r="CA44" i="4"/>
  <c r="CA43"/>
  <c r="CA42"/>
  <c r="CA41"/>
  <c r="CA40"/>
  <c r="CA39"/>
  <c r="CA45" i="3"/>
  <c r="CA44"/>
  <c r="CA43"/>
  <c r="CA42"/>
  <c r="CA41"/>
  <c r="CA40"/>
  <c r="CA44" i="2"/>
  <c r="CA43"/>
  <c r="CA42"/>
  <c r="CA41"/>
  <c r="CA40"/>
  <c r="CA39"/>
  <c r="E15" i="60" l="1"/>
  <c r="E27" i="57"/>
  <c r="E27" i="56"/>
  <c r="D11"/>
  <c r="E11" s="1"/>
  <c r="E9"/>
  <c r="T56" i="32"/>
  <c r="S58"/>
  <c r="S60" s="1"/>
  <c r="C60" i="30"/>
  <c r="C61" s="1"/>
  <c r="C60" i="25"/>
  <c r="C61" s="1"/>
  <c r="C21" i="22"/>
  <c r="C22" s="1"/>
  <c r="BS17" i="32"/>
  <c r="BR19"/>
  <c r="BR21" s="1"/>
  <c r="K29"/>
  <c r="J31"/>
  <c r="J33" s="1"/>
  <c r="Q29" i="31"/>
  <c r="P31"/>
  <c r="P33" s="1"/>
  <c r="P17"/>
  <c r="O19"/>
  <c r="O21" s="1"/>
  <c r="BO56"/>
  <c r="BN58"/>
  <c r="BN60" s="1"/>
  <c r="AD48"/>
  <c r="AC50"/>
  <c r="AC52" s="1"/>
  <c r="BJ48" i="30"/>
  <c r="BI50"/>
  <c r="BI52" s="1"/>
  <c r="T61"/>
  <c r="N23"/>
  <c r="N29"/>
  <c r="M31"/>
  <c r="M33" s="1"/>
  <c r="N29" i="29"/>
  <c r="M31"/>
  <c r="M33" s="1"/>
  <c r="AL48"/>
  <c r="AK50"/>
  <c r="AK52" s="1"/>
  <c r="AI56"/>
  <c r="AH58"/>
  <c r="AH60" s="1"/>
  <c r="K24"/>
  <c r="H24"/>
  <c r="R29" i="26"/>
  <c r="Q31"/>
  <c r="Q33" s="1"/>
  <c r="AB48"/>
  <c r="AA50"/>
  <c r="AA52" s="1"/>
  <c r="K56"/>
  <c r="J58"/>
  <c r="J60" s="1"/>
  <c r="J17"/>
  <c r="I19"/>
  <c r="I21" s="1"/>
  <c r="W48" i="24"/>
  <c r="V50"/>
  <c r="V52" s="1"/>
  <c r="AZ56"/>
  <c r="AY58"/>
  <c r="AY60" s="1"/>
  <c r="AI29"/>
  <c r="AH31"/>
  <c r="AH33" s="1"/>
  <c r="AG29" i="25"/>
  <c r="AF31"/>
  <c r="AF33" s="1"/>
  <c r="C52"/>
  <c r="C53" s="1"/>
  <c r="J62" s="1"/>
  <c r="AI17"/>
  <c r="AH19"/>
  <c r="AH21" s="1"/>
  <c r="AE29" i="23"/>
  <c r="AD31"/>
  <c r="AD33" s="1"/>
  <c r="AI56"/>
  <c r="AH58"/>
  <c r="AH60" s="1"/>
  <c r="W48"/>
  <c r="V50"/>
  <c r="V52" s="1"/>
  <c r="T61" i="22"/>
  <c r="C23"/>
  <c r="N23"/>
  <c r="AI56"/>
  <c r="AH58"/>
  <c r="AH60" s="1"/>
  <c r="L29"/>
  <c r="K31"/>
  <c r="K33" s="1"/>
  <c r="AU48"/>
  <c r="AT50"/>
  <c r="AT52" s="1"/>
  <c r="R29" i="19"/>
  <c r="Q31"/>
  <c r="Q33" s="1"/>
  <c r="N48"/>
  <c r="M50"/>
  <c r="M52" s="1"/>
  <c r="AI56"/>
  <c r="AH58"/>
  <c r="AH60" s="1"/>
  <c r="M29" i="18"/>
  <c r="L31"/>
  <c r="L33" s="1"/>
  <c r="AL48"/>
  <c r="AK50"/>
  <c r="AK52" s="1"/>
  <c r="O29" i="17"/>
  <c r="N31"/>
  <c r="N33" s="1"/>
  <c r="AZ56"/>
  <c r="AY58"/>
  <c r="AY60" s="1"/>
  <c r="X48"/>
  <c r="W50"/>
  <c r="W52" s="1"/>
  <c r="BF17"/>
  <c r="BE19"/>
  <c r="BE21" s="1"/>
  <c r="BG56" i="16"/>
  <c r="BF58"/>
  <c r="BF60" s="1"/>
  <c r="G29"/>
  <c r="F31"/>
  <c r="F33" s="1"/>
  <c r="AS48"/>
  <c r="AR50"/>
  <c r="AR52" s="1"/>
  <c r="AZ17"/>
  <c r="AY19"/>
  <c r="AY21" s="1"/>
  <c r="E27" i="82"/>
  <c r="E27" i="77"/>
  <c r="E27" i="80"/>
  <c r="E15" i="73"/>
  <c r="D11" i="80"/>
  <c r="E11" s="1"/>
  <c r="E9"/>
  <c r="G29" i="15"/>
  <c r="F31"/>
  <c r="F33" s="1"/>
  <c r="C30" i="2"/>
  <c r="C29" s="1"/>
  <c r="D29" s="1"/>
  <c r="C30" i="4"/>
  <c r="C29" s="1"/>
  <c r="D29" s="1"/>
  <c r="C30" i="5"/>
  <c r="C29" s="1"/>
  <c r="D29" s="1"/>
  <c r="C30" i="8"/>
  <c r="C29" s="1"/>
  <c r="D29" s="1"/>
  <c r="E15" i="56" l="1"/>
  <c r="U56" i="32"/>
  <c r="T58"/>
  <c r="T60" s="1"/>
  <c r="BT17"/>
  <c r="BS19"/>
  <c r="BS21" s="1"/>
  <c r="L29"/>
  <c r="K31"/>
  <c r="K33" s="1"/>
  <c r="BP56" i="31"/>
  <c r="BO58"/>
  <c r="BO60" s="1"/>
  <c r="AE48"/>
  <c r="AD50"/>
  <c r="AD52" s="1"/>
  <c r="Q17"/>
  <c r="P19"/>
  <c r="P21" s="1"/>
  <c r="R29"/>
  <c r="Q31"/>
  <c r="Q33" s="1"/>
  <c r="O29" i="30"/>
  <c r="N31"/>
  <c r="N33" s="1"/>
  <c r="BK48"/>
  <c r="BJ50"/>
  <c r="BJ52" s="1"/>
  <c r="AM48" i="29"/>
  <c r="AL50"/>
  <c r="AL52" s="1"/>
  <c r="AJ56"/>
  <c r="AI58"/>
  <c r="AI60" s="1"/>
  <c r="O29"/>
  <c r="N31"/>
  <c r="N33" s="1"/>
  <c r="L56" i="26"/>
  <c r="K58"/>
  <c r="K60" s="1"/>
  <c r="AC48"/>
  <c r="AB50"/>
  <c r="AB52" s="1"/>
  <c r="S29"/>
  <c r="R31"/>
  <c r="R33" s="1"/>
  <c r="J19"/>
  <c r="J21" s="1"/>
  <c r="K17"/>
  <c r="AJ29" i="24"/>
  <c r="AI31"/>
  <c r="AI33" s="1"/>
  <c r="BA56"/>
  <c r="AZ58"/>
  <c r="AZ60" s="1"/>
  <c r="X48"/>
  <c r="W50"/>
  <c r="W52" s="1"/>
  <c r="AJ17" i="25"/>
  <c r="AI19"/>
  <c r="AI21" s="1"/>
  <c r="AH29"/>
  <c r="AG31"/>
  <c r="AG33" s="1"/>
  <c r="X48" i="23"/>
  <c r="W50"/>
  <c r="W52" s="1"/>
  <c r="AJ56"/>
  <c r="AI58"/>
  <c r="AI60" s="1"/>
  <c r="AF29"/>
  <c r="AE31"/>
  <c r="AE33" s="1"/>
  <c r="M29" i="22"/>
  <c r="L31"/>
  <c r="L33" s="1"/>
  <c r="AJ56"/>
  <c r="AI58"/>
  <c r="AI60" s="1"/>
  <c r="AV48"/>
  <c r="AU50"/>
  <c r="AU52" s="1"/>
  <c r="O48" i="19"/>
  <c r="N50"/>
  <c r="N52" s="1"/>
  <c r="AJ56"/>
  <c r="AI58"/>
  <c r="AI60" s="1"/>
  <c r="S29"/>
  <c r="R31"/>
  <c r="R33" s="1"/>
  <c r="AM48" i="18"/>
  <c r="AL50"/>
  <c r="AL52" s="1"/>
  <c r="N29"/>
  <c r="M31"/>
  <c r="M33" s="1"/>
  <c r="Y48" i="17"/>
  <c r="X50"/>
  <c r="X52" s="1"/>
  <c r="BA56"/>
  <c r="AZ58"/>
  <c r="AZ60" s="1"/>
  <c r="O31"/>
  <c r="O33" s="1"/>
  <c r="P29"/>
  <c r="BG17"/>
  <c r="BF19"/>
  <c r="BF21" s="1"/>
  <c r="H29" i="16"/>
  <c r="G31"/>
  <c r="G33" s="1"/>
  <c r="BH56"/>
  <c r="BG58"/>
  <c r="BG60" s="1"/>
  <c r="BA17"/>
  <c r="AZ19"/>
  <c r="AZ21" s="1"/>
  <c r="AT48"/>
  <c r="AS50"/>
  <c r="AS52" s="1"/>
  <c r="E15" i="80"/>
  <c r="H29" i="15"/>
  <c r="G31"/>
  <c r="G33" s="1"/>
  <c r="C30" i="12"/>
  <c r="C29" s="1"/>
  <c r="D29" s="1"/>
  <c r="C30" i="11"/>
  <c r="C29" s="1"/>
  <c r="D29" s="1"/>
  <c r="E29" i="8"/>
  <c r="D31"/>
  <c r="D33" s="1"/>
  <c r="E29" i="4"/>
  <c r="D31"/>
  <c r="D33" s="1"/>
  <c r="E29" i="5"/>
  <c r="D31"/>
  <c r="D33" s="1"/>
  <c r="C30" i="10"/>
  <c r="C29" s="1"/>
  <c r="D29" s="1"/>
  <c r="C30" i="9"/>
  <c r="C29" s="1"/>
  <c r="D29" s="1"/>
  <c r="E29" i="2"/>
  <c r="D31"/>
  <c r="D33" s="1"/>
  <c r="V56" i="32" l="1"/>
  <c r="U58"/>
  <c r="U60" s="1"/>
  <c r="BU17"/>
  <c r="BT19"/>
  <c r="BT21" s="1"/>
  <c r="M29"/>
  <c r="L31"/>
  <c r="L33" s="1"/>
  <c r="R17" i="31"/>
  <c r="Q19"/>
  <c r="Q21" s="1"/>
  <c r="S29"/>
  <c r="R31"/>
  <c r="R33" s="1"/>
  <c r="AF48"/>
  <c r="AE50"/>
  <c r="AE52" s="1"/>
  <c r="BQ56"/>
  <c r="BP58"/>
  <c r="BP60" s="1"/>
  <c r="BL48" i="30"/>
  <c r="BK50"/>
  <c r="BK52" s="1"/>
  <c r="O31"/>
  <c r="O33" s="1"/>
  <c r="P29"/>
  <c r="AN48" i="29"/>
  <c r="AM50"/>
  <c r="AM52" s="1"/>
  <c r="P29"/>
  <c r="O31"/>
  <c r="O33" s="1"/>
  <c r="AK56"/>
  <c r="AJ58"/>
  <c r="AJ60" s="1"/>
  <c r="AD48" i="26"/>
  <c r="AC50"/>
  <c r="AC52" s="1"/>
  <c r="L17"/>
  <c r="K19"/>
  <c r="K21" s="1"/>
  <c r="T29"/>
  <c r="S31"/>
  <c r="S33" s="1"/>
  <c r="M56"/>
  <c r="L58"/>
  <c r="L60" s="1"/>
  <c r="Y48" i="24"/>
  <c r="X50"/>
  <c r="X52" s="1"/>
  <c r="BB56"/>
  <c r="BA58"/>
  <c r="BA60" s="1"/>
  <c r="AK29"/>
  <c r="AJ31"/>
  <c r="AJ33" s="1"/>
  <c r="AI29" i="25"/>
  <c r="AH31"/>
  <c r="AH33" s="1"/>
  <c r="AK17"/>
  <c r="AJ19"/>
  <c r="AJ21" s="1"/>
  <c r="AG29" i="23"/>
  <c r="AF31"/>
  <c r="AF33" s="1"/>
  <c r="AK56"/>
  <c r="AJ58"/>
  <c r="AJ60" s="1"/>
  <c r="Y48"/>
  <c r="X50"/>
  <c r="X52" s="1"/>
  <c r="AK56" i="22"/>
  <c r="AJ58"/>
  <c r="AJ60" s="1"/>
  <c r="AW48"/>
  <c r="AV50"/>
  <c r="AV52" s="1"/>
  <c r="N29"/>
  <c r="M31"/>
  <c r="M33" s="1"/>
  <c r="T29" i="19"/>
  <c r="S31"/>
  <c r="S33" s="1"/>
  <c r="AK56"/>
  <c r="AJ58"/>
  <c r="AJ60" s="1"/>
  <c r="P48"/>
  <c r="O50"/>
  <c r="O52" s="1"/>
  <c r="AN48" i="18"/>
  <c r="AM50"/>
  <c r="AM52" s="1"/>
  <c r="O29"/>
  <c r="N31"/>
  <c r="N33" s="1"/>
  <c r="BB56" i="17"/>
  <c r="BA58"/>
  <c r="BA60" s="1"/>
  <c r="BH17"/>
  <c r="BG19"/>
  <c r="BG21" s="1"/>
  <c r="Z48"/>
  <c r="Y50"/>
  <c r="Y52" s="1"/>
  <c r="P31"/>
  <c r="P33" s="1"/>
  <c r="Q29"/>
  <c r="BI56" i="16"/>
  <c r="BH58"/>
  <c r="BH60" s="1"/>
  <c r="BB17"/>
  <c r="BA19"/>
  <c r="BA21" s="1"/>
  <c r="I29"/>
  <c r="H31"/>
  <c r="H33" s="1"/>
  <c r="AU48"/>
  <c r="AT50"/>
  <c r="AT52" s="1"/>
  <c r="I29" i="15"/>
  <c r="H31"/>
  <c r="H33" s="1"/>
  <c r="E29" i="10"/>
  <c r="D31"/>
  <c r="D33" s="1"/>
  <c r="E29" i="11"/>
  <c r="D31"/>
  <c r="D33" s="1"/>
  <c r="E29" i="9"/>
  <c r="D31"/>
  <c r="D33" s="1"/>
  <c r="F29" i="8"/>
  <c r="E31"/>
  <c r="E33" s="1"/>
  <c r="F29" i="5"/>
  <c r="E31"/>
  <c r="E33" s="1"/>
  <c r="E29" i="12"/>
  <c r="D31"/>
  <c r="D33" s="1"/>
  <c r="F29" i="2"/>
  <c r="E31"/>
  <c r="E33" s="1"/>
  <c r="F29" i="4"/>
  <c r="E31"/>
  <c r="E33" s="1"/>
  <c r="W56" i="32" l="1"/>
  <c r="V58"/>
  <c r="V60" s="1"/>
  <c r="N29"/>
  <c r="M31"/>
  <c r="M33" s="1"/>
  <c r="BV17"/>
  <c r="BU19"/>
  <c r="BU21" s="1"/>
  <c r="AG48" i="31"/>
  <c r="AF50"/>
  <c r="AF52" s="1"/>
  <c r="T29"/>
  <c r="S31"/>
  <c r="S33" s="1"/>
  <c r="BR56"/>
  <c r="BQ58"/>
  <c r="BQ60" s="1"/>
  <c r="S17"/>
  <c r="R19"/>
  <c r="R21" s="1"/>
  <c r="BM48" i="30"/>
  <c r="BL50"/>
  <c r="BL52" s="1"/>
  <c r="P31"/>
  <c r="P33" s="1"/>
  <c r="Q29"/>
  <c r="AL56" i="29"/>
  <c r="AK58"/>
  <c r="AK60" s="1"/>
  <c r="Q29"/>
  <c r="P31"/>
  <c r="P33" s="1"/>
  <c r="AO48"/>
  <c r="AN50"/>
  <c r="AN52" s="1"/>
  <c r="N56" i="26"/>
  <c r="M58"/>
  <c r="M60" s="1"/>
  <c r="U29"/>
  <c r="T31"/>
  <c r="T33" s="1"/>
  <c r="M17"/>
  <c r="L19"/>
  <c r="L21" s="1"/>
  <c r="AE48"/>
  <c r="AD50"/>
  <c r="AD52" s="1"/>
  <c r="AL29" i="24"/>
  <c r="AK31"/>
  <c r="AK33" s="1"/>
  <c r="BC56"/>
  <c r="BB58"/>
  <c r="BB60" s="1"/>
  <c r="Z48"/>
  <c r="Y50"/>
  <c r="Y52" s="1"/>
  <c r="AL17" i="25"/>
  <c r="AK19"/>
  <c r="AK21" s="1"/>
  <c r="AJ29"/>
  <c r="AI31"/>
  <c r="AI33" s="1"/>
  <c r="AH29" i="23"/>
  <c r="AG31"/>
  <c r="AG33" s="1"/>
  <c r="Z48"/>
  <c r="Y50"/>
  <c r="Y52" s="1"/>
  <c r="AL56"/>
  <c r="AK58"/>
  <c r="AK60" s="1"/>
  <c r="AL56" i="22"/>
  <c r="AK58"/>
  <c r="AK60" s="1"/>
  <c r="O29"/>
  <c r="N31"/>
  <c r="N33" s="1"/>
  <c r="AX48"/>
  <c r="AW50"/>
  <c r="AW52" s="1"/>
  <c r="AL56" i="19"/>
  <c r="AK58"/>
  <c r="AK60" s="1"/>
  <c r="Q48"/>
  <c r="P50"/>
  <c r="P52" s="1"/>
  <c r="U29"/>
  <c r="T31"/>
  <c r="T33" s="1"/>
  <c r="AO48" i="18"/>
  <c r="AN50"/>
  <c r="AN52" s="1"/>
  <c r="P29"/>
  <c r="O31"/>
  <c r="O33" s="1"/>
  <c r="AA48" i="17"/>
  <c r="Z50"/>
  <c r="Z52" s="1"/>
  <c r="R29"/>
  <c r="Q31"/>
  <c r="Q33" s="1"/>
  <c r="BI17"/>
  <c r="BH19"/>
  <c r="BH21" s="1"/>
  <c r="BC56"/>
  <c r="BB58"/>
  <c r="BB60" s="1"/>
  <c r="J29" i="16"/>
  <c r="I31"/>
  <c r="I33" s="1"/>
  <c r="AV48"/>
  <c r="AU50"/>
  <c r="AU52" s="1"/>
  <c r="BC17"/>
  <c r="BB19"/>
  <c r="BB21" s="1"/>
  <c r="BJ56"/>
  <c r="BI58"/>
  <c r="BI60" s="1"/>
  <c r="I31" i="15"/>
  <c r="I33" s="1"/>
  <c r="J29"/>
  <c r="G29" i="8"/>
  <c r="F31"/>
  <c r="F33" s="1"/>
  <c r="F29" i="12"/>
  <c r="E31"/>
  <c r="E33" s="1"/>
  <c r="E31" i="9"/>
  <c r="E33" s="1"/>
  <c r="F29"/>
  <c r="G29" i="2"/>
  <c r="F31"/>
  <c r="F33" s="1"/>
  <c r="F29" i="11"/>
  <c r="E31"/>
  <c r="E33" s="1"/>
  <c r="G29" i="4"/>
  <c r="F31"/>
  <c r="F33" s="1"/>
  <c r="G29" i="5"/>
  <c r="F31"/>
  <c r="F33" s="1"/>
  <c r="F29" i="10"/>
  <c r="E31"/>
  <c r="E33" s="1"/>
  <c r="X56" i="32" l="1"/>
  <c r="W58"/>
  <c r="W60" s="1"/>
  <c r="BW17"/>
  <c r="BV19"/>
  <c r="BV21" s="1"/>
  <c r="O29"/>
  <c r="N31"/>
  <c r="N33" s="1"/>
  <c r="AH48" i="31"/>
  <c r="AG50"/>
  <c r="AG52" s="1"/>
  <c r="T17"/>
  <c r="S19"/>
  <c r="S21" s="1"/>
  <c r="BS56"/>
  <c r="BR58"/>
  <c r="BR60" s="1"/>
  <c r="U29"/>
  <c r="T31"/>
  <c r="T33" s="1"/>
  <c r="BN48" i="30"/>
  <c r="BM50"/>
  <c r="BM52" s="1"/>
  <c r="R29"/>
  <c r="Q31"/>
  <c r="Q33" s="1"/>
  <c r="AM56" i="29"/>
  <c r="AL58"/>
  <c r="AL60" s="1"/>
  <c r="R29"/>
  <c r="Q31"/>
  <c r="Q33" s="1"/>
  <c r="AP48"/>
  <c r="AO50"/>
  <c r="AO52" s="1"/>
  <c r="AF48" i="26"/>
  <c r="AE50"/>
  <c r="AE52" s="1"/>
  <c r="N17"/>
  <c r="M19"/>
  <c r="M21" s="1"/>
  <c r="U31"/>
  <c r="U33" s="1"/>
  <c r="V29"/>
  <c r="O56"/>
  <c r="N58"/>
  <c r="N60" s="1"/>
  <c r="AM29" i="24"/>
  <c r="AL31"/>
  <c r="AL33" s="1"/>
  <c r="AA48"/>
  <c r="Z50"/>
  <c r="Z52" s="1"/>
  <c r="BD56"/>
  <c r="BC58"/>
  <c r="BC60" s="1"/>
  <c r="AK29" i="25"/>
  <c r="AJ31"/>
  <c r="AJ33" s="1"/>
  <c r="AM17"/>
  <c r="AL19"/>
  <c r="AL21" s="1"/>
  <c r="AI29" i="23"/>
  <c r="AH31"/>
  <c r="AH33" s="1"/>
  <c r="AM56"/>
  <c r="AL58"/>
  <c r="AL60" s="1"/>
  <c r="AA48"/>
  <c r="Z50"/>
  <c r="Z52" s="1"/>
  <c r="AM56" i="22"/>
  <c r="AL58"/>
  <c r="AL60" s="1"/>
  <c r="AY48"/>
  <c r="AX50"/>
  <c r="AX52" s="1"/>
  <c r="P29"/>
  <c r="O31"/>
  <c r="O33" s="1"/>
  <c r="V29" i="19"/>
  <c r="U31"/>
  <c r="U33" s="1"/>
  <c r="R48"/>
  <c r="Q50"/>
  <c r="Q52" s="1"/>
  <c r="AM56"/>
  <c r="AL58"/>
  <c r="AL60" s="1"/>
  <c r="Q29" i="18"/>
  <c r="P31"/>
  <c r="P33" s="1"/>
  <c r="AP48"/>
  <c r="AO50"/>
  <c r="AO52" s="1"/>
  <c r="S29" i="17"/>
  <c r="R31"/>
  <c r="R33" s="1"/>
  <c r="BD56"/>
  <c r="BC58"/>
  <c r="BC60" s="1"/>
  <c r="AB48"/>
  <c r="AA50"/>
  <c r="AA52" s="1"/>
  <c r="BJ17"/>
  <c r="BI19"/>
  <c r="BI21" s="1"/>
  <c r="BK56" i="16"/>
  <c r="BJ58"/>
  <c r="BJ60" s="1"/>
  <c r="BD17"/>
  <c r="BC19"/>
  <c r="BC21" s="1"/>
  <c r="AW48"/>
  <c r="AV50"/>
  <c r="AV52" s="1"/>
  <c r="K29"/>
  <c r="J31"/>
  <c r="J33" s="1"/>
  <c r="K29" i="15"/>
  <c r="J31"/>
  <c r="J33" s="1"/>
  <c r="G29" i="11"/>
  <c r="F31"/>
  <c r="F33" s="1"/>
  <c r="G29" i="10"/>
  <c r="F31"/>
  <c r="F33" s="1"/>
  <c r="G29" i="12"/>
  <c r="F31"/>
  <c r="F33" s="1"/>
  <c r="H29" i="4"/>
  <c r="G31"/>
  <c r="G33" s="1"/>
  <c r="G29" i="9"/>
  <c r="F31"/>
  <c r="F33" s="1"/>
  <c r="H29" i="5"/>
  <c r="G31"/>
  <c r="G33" s="1"/>
  <c r="H29" i="8"/>
  <c r="G31"/>
  <c r="G33" s="1"/>
  <c r="H29" i="2"/>
  <c r="G31"/>
  <c r="G33" s="1"/>
  <c r="A51" i="34"/>
  <c r="Y56" i="32" l="1"/>
  <c r="X58"/>
  <c r="X60" s="1"/>
  <c r="P29"/>
  <c r="O31"/>
  <c r="O33" s="1"/>
  <c r="BX17"/>
  <c r="BW19"/>
  <c r="BW21" s="1"/>
  <c r="BT56" i="31"/>
  <c r="BS58"/>
  <c r="BS60" s="1"/>
  <c r="V29"/>
  <c r="U31"/>
  <c r="U33" s="1"/>
  <c r="U17"/>
  <c r="T19"/>
  <c r="T21" s="1"/>
  <c r="AI48"/>
  <c r="AH50"/>
  <c r="AH52" s="1"/>
  <c r="BO48" i="30"/>
  <c r="BN50"/>
  <c r="BN52" s="1"/>
  <c r="S29"/>
  <c r="R31"/>
  <c r="R33" s="1"/>
  <c r="S29" i="29"/>
  <c r="R31"/>
  <c r="R33" s="1"/>
  <c r="AN56"/>
  <c r="AM58"/>
  <c r="AM60" s="1"/>
  <c r="AQ48"/>
  <c r="AP50"/>
  <c r="AP52" s="1"/>
  <c r="AG48" i="26"/>
  <c r="AF50"/>
  <c r="AF52" s="1"/>
  <c r="P56"/>
  <c r="O58"/>
  <c r="O60" s="1"/>
  <c r="W29"/>
  <c r="V31"/>
  <c r="V33" s="1"/>
  <c r="O17"/>
  <c r="N19"/>
  <c r="N21" s="1"/>
  <c r="AN29" i="24"/>
  <c r="AM31"/>
  <c r="AM33" s="1"/>
  <c r="BE56"/>
  <c r="BD58"/>
  <c r="BD60" s="1"/>
  <c r="AB48"/>
  <c r="AA50"/>
  <c r="AA52" s="1"/>
  <c r="AN17" i="25"/>
  <c r="AM19"/>
  <c r="AM21" s="1"/>
  <c r="AL29"/>
  <c r="AK31"/>
  <c r="AK33" s="1"/>
  <c r="AJ29" i="23"/>
  <c r="AI31"/>
  <c r="AI33" s="1"/>
  <c r="AB48"/>
  <c r="AA50"/>
  <c r="AA52" s="1"/>
  <c r="AN56"/>
  <c r="AM58"/>
  <c r="AM60" s="1"/>
  <c r="AN56" i="22"/>
  <c r="AM58"/>
  <c r="AM60" s="1"/>
  <c r="Q29"/>
  <c r="P31"/>
  <c r="P33" s="1"/>
  <c r="AZ48"/>
  <c r="AY50"/>
  <c r="AY52" s="1"/>
  <c r="AN56" i="19"/>
  <c r="AM58"/>
  <c r="AM60" s="1"/>
  <c r="W29"/>
  <c r="V31"/>
  <c r="V33" s="1"/>
  <c r="S48"/>
  <c r="R50"/>
  <c r="R52" s="1"/>
  <c r="AQ48" i="18"/>
  <c r="AP50"/>
  <c r="AP52" s="1"/>
  <c r="R29"/>
  <c r="Q31"/>
  <c r="Q33" s="1"/>
  <c r="AC48" i="17"/>
  <c r="AB50"/>
  <c r="AB52" s="1"/>
  <c r="BE56"/>
  <c r="BD58"/>
  <c r="BD60" s="1"/>
  <c r="BK17"/>
  <c r="BJ19"/>
  <c r="BJ21" s="1"/>
  <c r="T29"/>
  <c r="S31"/>
  <c r="S33" s="1"/>
  <c r="AX48" i="16"/>
  <c r="AW50"/>
  <c r="AW52" s="1"/>
  <c r="L29"/>
  <c r="K31"/>
  <c r="K33" s="1"/>
  <c r="BE17"/>
  <c r="BD19"/>
  <c r="BD21" s="1"/>
  <c r="BL56"/>
  <c r="BK58"/>
  <c r="BK60" s="1"/>
  <c r="L29" i="15"/>
  <c r="K31"/>
  <c r="K33" s="1"/>
  <c r="I29" i="8"/>
  <c r="H31"/>
  <c r="H33" s="1"/>
  <c r="I29" i="4"/>
  <c r="H31"/>
  <c r="H33" s="1"/>
  <c r="H31" i="5"/>
  <c r="H33" s="1"/>
  <c r="I29"/>
  <c r="H29" i="12"/>
  <c r="G31"/>
  <c r="G33" s="1"/>
  <c r="H29" i="9"/>
  <c r="G31"/>
  <c r="G33" s="1"/>
  <c r="H29" i="10"/>
  <c r="G31"/>
  <c r="G33" s="1"/>
  <c r="H31" i="2"/>
  <c r="H33" s="1"/>
  <c r="I29"/>
  <c r="H29" i="11"/>
  <c r="G31"/>
  <c r="G33" s="1"/>
  <c r="Z56" i="32" l="1"/>
  <c r="Y58"/>
  <c r="Y60" s="1"/>
  <c r="BY17"/>
  <c r="BX19"/>
  <c r="BX21" s="1"/>
  <c r="Q29"/>
  <c r="P31"/>
  <c r="P33" s="1"/>
  <c r="V17" i="31"/>
  <c r="U19"/>
  <c r="U21" s="1"/>
  <c r="W29"/>
  <c r="V31"/>
  <c r="V33" s="1"/>
  <c r="AJ48"/>
  <c r="AI50"/>
  <c r="AI52" s="1"/>
  <c r="BU56"/>
  <c r="BT58"/>
  <c r="BT60" s="1"/>
  <c r="BP48" i="30"/>
  <c r="BO50"/>
  <c r="BO52" s="1"/>
  <c r="T29"/>
  <c r="S31"/>
  <c r="S33" s="1"/>
  <c r="AR48" i="29"/>
  <c r="AQ50"/>
  <c r="AQ52" s="1"/>
  <c r="AO56"/>
  <c r="AN58"/>
  <c r="AN60" s="1"/>
  <c r="T29"/>
  <c r="S31"/>
  <c r="S33" s="1"/>
  <c r="X29" i="26"/>
  <c r="W31"/>
  <c r="W33" s="1"/>
  <c r="Q56"/>
  <c r="P58"/>
  <c r="P60" s="1"/>
  <c r="AH48"/>
  <c r="AG50"/>
  <c r="AG52" s="1"/>
  <c r="O19"/>
  <c r="O21" s="1"/>
  <c r="P17"/>
  <c r="AO29" i="24"/>
  <c r="AN31"/>
  <c r="AN33" s="1"/>
  <c r="AC48"/>
  <c r="AB50"/>
  <c r="AB52" s="1"/>
  <c r="BF56"/>
  <c r="BE58"/>
  <c r="BE60" s="1"/>
  <c r="AM29" i="25"/>
  <c r="AL31"/>
  <c r="AL33" s="1"/>
  <c r="AO17"/>
  <c r="AN19"/>
  <c r="AN21" s="1"/>
  <c r="AO56" i="23"/>
  <c r="AN58"/>
  <c r="AN60" s="1"/>
  <c r="AC48"/>
  <c r="AB50"/>
  <c r="AB52" s="1"/>
  <c r="AK29"/>
  <c r="AJ31"/>
  <c r="AJ33" s="1"/>
  <c r="BA48" i="22"/>
  <c r="AZ50"/>
  <c r="AZ52" s="1"/>
  <c r="R29"/>
  <c r="Q31"/>
  <c r="Q33" s="1"/>
  <c r="AO56"/>
  <c r="AN58"/>
  <c r="AN60" s="1"/>
  <c r="S50" i="19"/>
  <c r="S52" s="1"/>
  <c r="T48"/>
  <c r="X29"/>
  <c r="W31"/>
  <c r="W33" s="1"/>
  <c r="AO56"/>
  <c r="AN58"/>
  <c r="AN60" s="1"/>
  <c r="S29" i="18"/>
  <c r="R31"/>
  <c r="R33" s="1"/>
  <c r="AR48"/>
  <c r="AQ50"/>
  <c r="AQ52" s="1"/>
  <c r="U29" i="17"/>
  <c r="T31"/>
  <c r="T33" s="1"/>
  <c r="BL17"/>
  <c r="BK19"/>
  <c r="BK21" s="1"/>
  <c r="BF56"/>
  <c r="BE58"/>
  <c r="BE60" s="1"/>
  <c r="AD48"/>
  <c r="AC50"/>
  <c r="AC52" s="1"/>
  <c r="BF17" i="16"/>
  <c r="BE19"/>
  <c r="BE21" s="1"/>
  <c r="BM56"/>
  <c r="BL58"/>
  <c r="BL60" s="1"/>
  <c r="M29"/>
  <c r="L31"/>
  <c r="L33" s="1"/>
  <c r="AY48"/>
  <c r="AX50"/>
  <c r="AX52" s="1"/>
  <c r="M29" i="15"/>
  <c r="L31"/>
  <c r="L33" s="1"/>
  <c r="J29" i="5"/>
  <c r="I31"/>
  <c r="I33" s="1"/>
  <c r="I31" i="2"/>
  <c r="I33" s="1"/>
  <c r="J29"/>
  <c r="I29" i="10"/>
  <c r="H31"/>
  <c r="H33" s="1"/>
  <c r="I29" i="11"/>
  <c r="H31"/>
  <c r="H33" s="1"/>
  <c r="I29" i="9"/>
  <c r="H31"/>
  <c r="H33" s="1"/>
  <c r="J29" i="4"/>
  <c r="I31"/>
  <c r="I33" s="1"/>
  <c r="I29" i="12"/>
  <c r="H31"/>
  <c r="H33" s="1"/>
  <c r="J29" i="8"/>
  <c r="I31"/>
  <c r="I33" s="1"/>
  <c r="AA56" i="32" l="1"/>
  <c r="Z58"/>
  <c r="Z60" s="1"/>
  <c r="R29"/>
  <c r="Q31"/>
  <c r="Q33" s="1"/>
  <c r="BZ17"/>
  <c r="BZ19" s="1"/>
  <c r="BZ21" s="1"/>
  <c r="BY19"/>
  <c r="BY21" s="1"/>
  <c r="BV56" i="31"/>
  <c r="BU58"/>
  <c r="BU60" s="1"/>
  <c r="AK48"/>
  <c r="AJ50"/>
  <c r="AJ52" s="1"/>
  <c r="X29"/>
  <c r="W31"/>
  <c r="W33" s="1"/>
  <c r="W17"/>
  <c r="V19"/>
  <c r="V21" s="1"/>
  <c r="T31" i="30"/>
  <c r="T33" s="1"/>
  <c r="U29"/>
  <c r="BQ48"/>
  <c r="BP50"/>
  <c r="BP52" s="1"/>
  <c r="AS48" i="29"/>
  <c r="AR50"/>
  <c r="AR52" s="1"/>
  <c r="AP56"/>
  <c r="AO58"/>
  <c r="AO60" s="1"/>
  <c r="U29"/>
  <c r="T31"/>
  <c r="T33" s="1"/>
  <c r="Y29" i="26"/>
  <c r="X31"/>
  <c r="X33" s="1"/>
  <c r="Q17"/>
  <c r="P19"/>
  <c r="P21" s="1"/>
  <c r="AI48"/>
  <c r="AH50"/>
  <c r="AH52" s="1"/>
  <c r="R56"/>
  <c r="Q58"/>
  <c r="Q60" s="1"/>
  <c r="AP29" i="24"/>
  <c r="AO31"/>
  <c r="AO33" s="1"/>
  <c r="BG56"/>
  <c r="BF58"/>
  <c r="BF60" s="1"/>
  <c r="AD48"/>
  <c r="AC50"/>
  <c r="AC52" s="1"/>
  <c r="AP17" i="25"/>
  <c r="AO19"/>
  <c r="AO21" s="1"/>
  <c r="AN29"/>
  <c r="AM31"/>
  <c r="AM33" s="1"/>
  <c r="AL29" i="23"/>
  <c r="AK31"/>
  <c r="AK33" s="1"/>
  <c r="AD48"/>
  <c r="AC50"/>
  <c r="AC52" s="1"/>
  <c r="AP56"/>
  <c r="AO58"/>
  <c r="AO60" s="1"/>
  <c r="AP56" i="22"/>
  <c r="AO58"/>
  <c r="AO60" s="1"/>
  <c r="S29"/>
  <c r="R31"/>
  <c r="R33" s="1"/>
  <c r="BB48"/>
  <c r="BA50"/>
  <c r="BA52" s="1"/>
  <c r="AP56" i="19"/>
  <c r="AO58"/>
  <c r="AO60" s="1"/>
  <c r="Y29"/>
  <c r="X31"/>
  <c r="X33" s="1"/>
  <c r="U48"/>
  <c r="T50"/>
  <c r="T52" s="1"/>
  <c r="AS48" i="18"/>
  <c r="AR50"/>
  <c r="AR52" s="1"/>
  <c r="S31"/>
  <c r="S33" s="1"/>
  <c r="T29"/>
  <c r="AE48" i="17"/>
  <c r="AD50"/>
  <c r="AD52" s="1"/>
  <c r="BG56"/>
  <c r="BF58"/>
  <c r="BF60" s="1"/>
  <c r="BM17"/>
  <c r="BL19"/>
  <c r="BL21" s="1"/>
  <c r="V29"/>
  <c r="U31"/>
  <c r="U33" s="1"/>
  <c r="M31" i="16"/>
  <c r="M33" s="1"/>
  <c r="N29"/>
  <c r="AZ48"/>
  <c r="AY50"/>
  <c r="AY52" s="1"/>
  <c r="BN56"/>
  <c r="BM58"/>
  <c r="BM60" s="1"/>
  <c r="BG17"/>
  <c r="BF19"/>
  <c r="BF21" s="1"/>
  <c r="M31" i="15"/>
  <c r="M33" s="1"/>
  <c r="N29"/>
  <c r="K29" i="5"/>
  <c r="J31"/>
  <c r="J33" s="1"/>
  <c r="J29" i="11"/>
  <c r="I31"/>
  <c r="I33" s="1"/>
  <c r="K29" i="2"/>
  <c r="J31"/>
  <c r="J33" s="1"/>
  <c r="K29" i="8"/>
  <c r="J31"/>
  <c r="J33" s="1"/>
  <c r="J29" i="12"/>
  <c r="I31"/>
  <c r="I33" s="1"/>
  <c r="K29" i="4"/>
  <c r="J31"/>
  <c r="J33" s="1"/>
  <c r="J29" i="10"/>
  <c r="I31"/>
  <c r="I33" s="1"/>
  <c r="J29" i="9"/>
  <c r="I31"/>
  <c r="I33" s="1"/>
  <c r="AB56" i="32" l="1"/>
  <c r="AA58"/>
  <c r="AA60" s="1"/>
  <c r="C21"/>
  <c r="C22" s="1"/>
  <c r="J23" s="1"/>
  <c r="S29"/>
  <c r="R31"/>
  <c r="R33" s="1"/>
  <c r="X17" i="31"/>
  <c r="W19"/>
  <c r="W21" s="1"/>
  <c r="Y29"/>
  <c r="X31"/>
  <c r="X33" s="1"/>
  <c r="AL48"/>
  <c r="AK50"/>
  <c r="AK52" s="1"/>
  <c r="BW56"/>
  <c r="BV58"/>
  <c r="BV60" s="1"/>
  <c r="BR48" i="30"/>
  <c r="BQ50"/>
  <c r="BQ52" s="1"/>
  <c r="V29"/>
  <c r="U31"/>
  <c r="U33" s="1"/>
  <c r="AT48" i="29"/>
  <c r="AS50"/>
  <c r="AS52" s="1"/>
  <c r="U31"/>
  <c r="U33" s="1"/>
  <c r="V29"/>
  <c r="AQ56"/>
  <c r="AP58"/>
  <c r="AP60" s="1"/>
  <c r="Z29" i="26"/>
  <c r="Y31"/>
  <c r="Y33" s="1"/>
  <c r="S56"/>
  <c r="R58"/>
  <c r="R60" s="1"/>
  <c r="R17"/>
  <c r="Q19"/>
  <c r="Q21" s="1"/>
  <c r="AJ48"/>
  <c r="AI50"/>
  <c r="AI52" s="1"/>
  <c r="AQ29" i="24"/>
  <c r="AP31"/>
  <c r="AP33" s="1"/>
  <c r="AE48"/>
  <c r="AD50"/>
  <c r="AD52" s="1"/>
  <c r="BH56"/>
  <c r="BG58"/>
  <c r="BG60" s="1"/>
  <c r="AO29" i="25"/>
  <c r="AN31"/>
  <c r="AN33" s="1"/>
  <c r="AQ17"/>
  <c r="AP19"/>
  <c r="AP21" s="1"/>
  <c r="AQ56" i="23"/>
  <c r="AP58"/>
  <c r="AP60" s="1"/>
  <c r="AE48"/>
  <c r="AD50"/>
  <c r="AD52" s="1"/>
  <c r="AM29"/>
  <c r="AL31"/>
  <c r="AL33" s="1"/>
  <c r="AQ56" i="22"/>
  <c r="AP58"/>
  <c r="AP60" s="1"/>
  <c r="T29"/>
  <c r="S31"/>
  <c r="S33" s="1"/>
  <c r="BC48"/>
  <c r="BB50"/>
  <c r="BB52" s="1"/>
  <c r="V48" i="19"/>
  <c r="U50"/>
  <c r="U52" s="1"/>
  <c r="Z29"/>
  <c r="Y31"/>
  <c r="Y33" s="1"/>
  <c r="AQ56"/>
  <c r="AP58"/>
  <c r="AP60" s="1"/>
  <c r="U29" i="18"/>
  <c r="T31"/>
  <c r="T33" s="1"/>
  <c r="AT48"/>
  <c r="AS50"/>
  <c r="AS52" s="1"/>
  <c r="AF48" i="17"/>
  <c r="AE50"/>
  <c r="AE52" s="1"/>
  <c r="BN17"/>
  <c r="BM19"/>
  <c r="BM21" s="1"/>
  <c r="BH56"/>
  <c r="BG58"/>
  <c r="BG60" s="1"/>
  <c r="W29"/>
  <c r="V31"/>
  <c r="V33" s="1"/>
  <c r="BO56" i="16"/>
  <c r="BN58"/>
  <c r="BN60" s="1"/>
  <c r="BH17"/>
  <c r="BG19"/>
  <c r="BG21" s="1"/>
  <c r="BA48"/>
  <c r="AZ50"/>
  <c r="AZ52" s="1"/>
  <c r="O29"/>
  <c r="N31"/>
  <c r="N33" s="1"/>
  <c r="O29" i="15"/>
  <c r="N31"/>
  <c r="N33" s="1"/>
  <c r="K29" i="10"/>
  <c r="J31"/>
  <c r="J33" s="1"/>
  <c r="K31" i="2"/>
  <c r="K33" s="1"/>
  <c r="L29"/>
  <c r="L29" i="4"/>
  <c r="K31"/>
  <c r="K33" s="1"/>
  <c r="K29" i="12"/>
  <c r="J31"/>
  <c r="J33" s="1"/>
  <c r="K29" i="9"/>
  <c r="J31"/>
  <c r="J33" s="1"/>
  <c r="L29" i="8"/>
  <c r="K31"/>
  <c r="K33" s="1"/>
  <c r="K29" i="11"/>
  <c r="J31"/>
  <c r="J33" s="1"/>
  <c r="L29" i="5"/>
  <c r="K31"/>
  <c r="K33" s="1"/>
  <c r="C22" i="35"/>
  <c r="C30" i="3" s="1"/>
  <c r="C29" s="1"/>
  <c r="D29" s="1"/>
  <c r="AC56" i="32" l="1"/>
  <c r="AB58"/>
  <c r="AB60" s="1"/>
  <c r="T29"/>
  <c r="S31"/>
  <c r="S33" s="1"/>
  <c r="AM48" i="31"/>
  <c r="AL50"/>
  <c r="AL52" s="1"/>
  <c r="BX56"/>
  <c r="BW58"/>
  <c r="BW60" s="1"/>
  <c r="Z29"/>
  <c r="Y31"/>
  <c r="Y33" s="1"/>
  <c r="X19"/>
  <c r="X21" s="1"/>
  <c r="Y17"/>
  <c r="W29" i="30"/>
  <c r="V31"/>
  <c r="V33" s="1"/>
  <c r="BS48"/>
  <c r="BR50"/>
  <c r="BR52" s="1"/>
  <c r="AU48" i="29"/>
  <c r="AT50"/>
  <c r="AT52" s="1"/>
  <c r="AR56"/>
  <c r="AQ58"/>
  <c r="AQ60" s="1"/>
  <c r="W29"/>
  <c r="V31"/>
  <c r="V33" s="1"/>
  <c r="AK48" i="26"/>
  <c r="AJ50"/>
  <c r="AJ52" s="1"/>
  <c r="R19"/>
  <c r="R21" s="1"/>
  <c r="S17"/>
  <c r="T56"/>
  <c r="S58"/>
  <c r="S60" s="1"/>
  <c r="AA29"/>
  <c r="Z31"/>
  <c r="Z33" s="1"/>
  <c r="AR29" i="24"/>
  <c r="AQ31"/>
  <c r="AQ33" s="1"/>
  <c r="BI56"/>
  <c r="BH58"/>
  <c r="BH60" s="1"/>
  <c r="AF48"/>
  <c r="AE50"/>
  <c r="AE52" s="1"/>
  <c r="AR17" i="25"/>
  <c r="AQ19"/>
  <c r="AQ21" s="1"/>
  <c r="AP29"/>
  <c r="AO31"/>
  <c r="AO33" s="1"/>
  <c r="AN29" i="23"/>
  <c r="AM31"/>
  <c r="AM33" s="1"/>
  <c r="AF48"/>
  <c r="AE50"/>
  <c r="AE52" s="1"/>
  <c r="AR56"/>
  <c r="AQ58"/>
  <c r="AQ60" s="1"/>
  <c r="AR56" i="22"/>
  <c r="AQ58"/>
  <c r="AQ60" s="1"/>
  <c r="BD48"/>
  <c r="BC50"/>
  <c r="BC52" s="1"/>
  <c r="U29"/>
  <c r="T31"/>
  <c r="T33" s="1"/>
  <c r="AR56" i="19"/>
  <c r="AQ58"/>
  <c r="AQ60" s="1"/>
  <c r="AA29"/>
  <c r="Z31"/>
  <c r="Z33" s="1"/>
  <c r="W48"/>
  <c r="V50"/>
  <c r="V52" s="1"/>
  <c r="AU48" i="18"/>
  <c r="AT50"/>
  <c r="AT52" s="1"/>
  <c r="V29"/>
  <c r="U31"/>
  <c r="U33" s="1"/>
  <c r="W31" i="17"/>
  <c r="W33" s="1"/>
  <c r="X29"/>
  <c r="BI56"/>
  <c r="BH58"/>
  <c r="BH60" s="1"/>
  <c r="BO17"/>
  <c r="BN19"/>
  <c r="BN21" s="1"/>
  <c r="AG48"/>
  <c r="AF50"/>
  <c r="AF52" s="1"/>
  <c r="BB48" i="16"/>
  <c r="BA50"/>
  <c r="BA52" s="1"/>
  <c r="P29"/>
  <c r="O31"/>
  <c r="O33" s="1"/>
  <c r="BI17"/>
  <c r="BH19"/>
  <c r="BH21" s="1"/>
  <c r="BP56"/>
  <c r="BO58"/>
  <c r="BO60" s="1"/>
  <c r="D31" i="3"/>
  <c r="D33" s="1"/>
  <c r="E29"/>
  <c r="P29" i="15"/>
  <c r="O31"/>
  <c r="O33" s="1"/>
  <c r="L29" i="12"/>
  <c r="K31"/>
  <c r="K33" s="1"/>
  <c r="L29" i="10"/>
  <c r="K31"/>
  <c r="K33" s="1"/>
  <c r="M29" i="8"/>
  <c r="L31"/>
  <c r="L33" s="1"/>
  <c r="M29" i="4"/>
  <c r="L31"/>
  <c r="L33" s="1"/>
  <c r="L29" i="11"/>
  <c r="K31"/>
  <c r="K33" s="1"/>
  <c r="L31" i="2"/>
  <c r="L33" s="1"/>
  <c r="M29"/>
  <c r="M29" i="5"/>
  <c r="L31"/>
  <c r="L33" s="1"/>
  <c r="L29" i="9"/>
  <c r="K31"/>
  <c r="K33" s="1"/>
  <c r="AD56" i="32" l="1"/>
  <c r="AC58"/>
  <c r="AC60" s="1"/>
  <c r="U29"/>
  <c r="T31"/>
  <c r="T33" s="1"/>
  <c r="Z17" i="31"/>
  <c r="Y19"/>
  <c r="Y21" s="1"/>
  <c r="AA29"/>
  <c r="Z31"/>
  <c r="Z33" s="1"/>
  <c r="BY56"/>
  <c r="BX58"/>
  <c r="BX60" s="1"/>
  <c r="AN48"/>
  <c r="AM50"/>
  <c r="AM52" s="1"/>
  <c r="BT48" i="30"/>
  <c r="BS50"/>
  <c r="BS52" s="1"/>
  <c r="X29"/>
  <c r="W31"/>
  <c r="W33" s="1"/>
  <c r="AV48" i="29"/>
  <c r="AU50"/>
  <c r="AU52" s="1"/>
  <c r="X29"/>
  <c r="W31"/>
  <c r="W33" s="1"/>
  <c r="AS56"/>
  <c r="AR58"/>
  <c r="AR60" s="1"/>
  <c r="AB29" i="26"/>
  <c r="AA31"/>
  <c r="AA33" s="1"/>
  <c r="U56"/>
  <c r="T58"/>
  <c r="T60" s="1"/>
  <c r="T17"/>
  <c r="S19"/>
  <c r="S21" s="1"/>
  <c r="AL48"/>
  <c r="AK50"/>
  <c r="AK52" s="1"/>
  <c r="AS29" i="24"/>
  <c r="AR31"/>
  <c r="AR33" s="1"/>
  <c r="AG48"/>
  <c r="AF50"/>
  <c r="AF52" s="1"/>
  <c r="BJ56"/>
  <c r="BI58"/>
  <c r="BI60" s="1"/>
  <c r="AQ29" i="25"/>
  <c r="AP31"/>
  <c r="AP33" s="1"/>
  <c r="AS17"/>
  <c r="AR19"/>
  <c r="AR21" s="1"/>
  <c r="AO29" i="23"/>
  <c r="AN31"/>
  <c r="AN33" s="1"/>
  <c r="AS56"/>
  <c r="AR58"/>
  <c r="AR60" s="1"/>
  <c r="AG48"/>
  <c r="AF50"/>
  <c r="AF52" s="1"/>
  <c r="AS56" i="22"/>
  <c r="AR58"/>
  <c r="AR60" s="1"/>
  <c r="U31"/>
  <c r="U33" s="1"/>
  <c r="V29"/>
  <c r="BE48"/>
  <c r="BD50"/>
  <c r="BD52" s="1"/>
  <c r="AS56" i="19"/>
  <c r="AR58"/>
  <c r="AR60" s="1"/>
  <c r="X48"/>
  <c r="W50"/>
  <c r="W52" s="1"/>
  <c r="AB29"/>
  <c r="AA31"/>
  <c r="AA33" s="1"/>
  <c r="W29" i="18"/>
  <c r="V31"/>
  <c r="V33" s="1"/>
  <c r="AV48"/>
  <c r="AU50"/>
  <c r="AU52" s="1"/>
  <c r="X31" i="17"/>
  <c r="X33" s="1"/>
  <c r="Y29"/>
  <c r="AH48"/>
  <c r="AG50"/>
  <c r="AG52" s="1"/>
  <c r="BP17"/>
  <c r="BO19"/>
  <c r="BO21" s="1"/>
  <c r="BJ56"/>
  <c r="BI58"/>
  <c r="BI60" s="1"/>
  <c r="BQ56" i="16"/>
  <c r="BP58"/>
  <c r="BP60" s="1"/>
  <c r="BJ17"/>
  <c r="BI19"/>
  <c r="BI21" s="1"/>
  <c r="Q29"/>
  <c r="P31"/>
  <c r="P33" s="1"/>
  <c r="BC48"/>
  <c r="BB50"/>
  <c r="BB52" s="1"/>
  <c r="Q29" i="15"/>
  <c r="P31"/>
  <c r="P33" s="1"/>
  <c r="F29" i="3"/>
  <c r="E31"/>
  <c r="E33" s="1"/>
  <c r="N29" i="5"/>
  <c r="M31"/>
  <c r="M33" s="1"/>
  <c r="N29" i="4"/>
  <c r="M31"/>
  <c r="M33" s="1"/>
  <c r="N29" i="2"/>
  <c r="M31"/>
  <c r="M33" s="1"/>
  <c r="N29" i="8"/>
  <c r="M31"/>
  <c r="M33" s="1"/>
  <c r="M29" i="10"/>
  <c r="L31"/>
  <c r="L33" s="1"/>
  <c r="M29" i="9"/>
  <c r="L31"/>
  <c r="L33" s="1"/>
  <c r="M29" i="11"/>
  <c r="L31"/>
  <c r="L33" s="1"/>
  <c r="M29" i="12"/>
  <c r="L31"/>
  <c r="L33" s="1"/>
  <c r="AE56" i="32" l="1"/>
  <c r="AD58"/>
  <c r="AD60" s="1"/>
  <c r="V29"/>
  <c r="U31"/>
  <c r="U33" s="1"/>
  <c r="AO48" i="31"/>
  <c r="AN50"/>
  <c r="AN52" s="1"/>
  <c r="BZ56"/>
  <c r="BZ58" s="1"/>
  <c r="BZ60" s="1"/>
  <c r="C60" s="1"/>
  <c r="C61" s="1"/>
  <c r="BY58"/>
  <c r="BY60" s="1"/>
  <c r="AB29"/>
  <c r="AA31"/>
  <c r="AA33" s="1"/>
  <c r="AA17"/>
  <c r="Z19"/>
  <c r="Z21" s="1"/>
  <c r="X31" i="30"/>
  <c r="X33" s="1"/>
  <c r="Y29"/>
  <c r="BU48"/>
  <c r="BT50"/>
  <c r="BT52" s="1"/>
  <c r="AW48" i="29"/>
  <c r="AV50"/>
  <c r="AV52" s="1"/>
  <c r="AT56"/>
  <c r="AS58"/>
  <c r="AS60" s="1"/>
  <c r="Y29"/>
  <c r="X31"/>
  <c r="X33" s="1"/>
  <c r="AM48" i="26"/>
  <c r="AL50"/>
  <c r="AL52" s="1"/>
  <c r="U17"/>
  <c r="T19"/>
  <c r="T21" s="1"/>
  <c r="V56"/>
  <c r="U58"/>
  <c r="U60" s="1"/>
  <c r="AC29"/>
  <c r="AB31"/>
  <c r="AB33" s="1"/>
  <c r="AT29" i="24"/>
  <c r="AS31"/>
  <c r="AS33" s="1"/>
  <c r="BK56"/>
  <c r="BJ58"/>
  <c r="BJ60" s="1"/>
  <c r="AH48"/>
  <c r="AG50"/>
  <c r="AG52" s="1"/>
  <c r="AT17" i="25"/>
  <c r="AS19"/>
  <c r="AS21" s="1"/>
  <c r="AR29"/>
  <c r="AQ31"/>
  <c r="AQ33" s="1"/>
  <c r="AP29" i="23"/>
  <c r="AO31"/>
  <c r="AO33" s="1"/>
  <c r="AT56"/>
  <c r="AS58"/>
  <c r="AS60" s="1"/>
  <c r="AH48"/>
  <c r="AG50"/>
  <c r="AG52" s="1"/>
  <c r="AT56" i="22"/>
  <c r="AS58"/>
  <c r="AS60" s="1"/>
  <c r="BF48"/>
  <c r="BE50"/>
  <c r="BE52" s="1"/>
  <c r="W29"/>
  <c r="V31"/>
  <c r="V33" s="1"/>
  <c r="Y48" i="19"/>
  <c r="X50"/>
  <c r="X52" s="1"/>
  <c r="AC29"/>
  <c r="AB31"/>
  <c r="AB33" s="1"/>
  <c r="AT56"/>
  <c r="AS58"/>
  <c r="AS60" s="1"/>
  <c r="AW48" i="18"/>
  <c r="AV50"/>
  <c r="AV52" s="1"/>
  <c r="X29"/>
  <c r="W31"/>
  <c r="W33" s="1"/>
  <c r="BK56" i="17"/>
  <c r="BJ58"/>
  <c r="BJ60" s="1"/>
  <c r="BQ17"/>
  <c r="BP19"/>
  <c r="BP21" s="1"/>
  <c r="AI48"/>
  <c r="AH50"/>
  <c r="AH52" s="1"/>
  <c r="Z29"/>
  <c r="Y31"/>
  <c r="Y33" s="1"/>
  <c r="R29" i="16"/>
  <c r="Q31"/>
  <c r="Q33" s="1"/>
  <c r="BD48"/>
  <c r="BC50"/>
  <c r="BC52" s="1"/>
  <c r="BK17"/>
  <c r="BJ19"/>
  <c r="BJ21" s="1"/>
  <c r="BR56"/>
  <c r="BQ58"/>
  <c r="BQ60" s="1"/>
  <c r="F31" i="3"/>
  <c r="F33" s="1"/>
  <c r="G29"/>
  <c r="Q31" i="15"/>
  <c r="Q33" s="1"/>
  <c r="R29"/>
  <c r="N29" i="11"/>
  <c r="M31"/>
  <c r="M33" s="1"/>
  <c r="O29" i="8"/>
  <c r="N31"/>
  <c r="N33" s="1"/>
  <c r="N29" i="12"/>
  <c r="M31"/>
  <c r="M33" s="1"/>
  <c r="N29" i="9"/>
  <c r="M31"/>
  <c r="M33" s="1"/>
  <c r="O29" i="2"/>
  <c r="N31"/>
  <c r="N33" s="1"/>
  <c r="N29" i="10"/>
  <c r="M31"/>
  <c r="M33" s="1"/>
  <c r="O29" i="4"/>
  <c r="N31"/>
  <c r="N33" s="1"/>
  <c r="O29" i="5"/>
  <c r="N31"/>
  <c r="N33" s="1"/>
  <c r="AF56" i="32" l="1"/>
  <c r="AE58"/>
  <c r="AE60" s="1"/>
  <c r="W29"/>
  <c r="V31"/>
  <c r="V33" s="1"/>
  <c r="AB17" i="31"/>
  <c r="AA19"/>
  <c r="AA21" s="1"/>
  <c r="AC29"/>
  <c r="AB31"/>
  <c r="AB33" s="1"/>
  <c r="AP48"/>
  <c r="AO50"/>
  <c r="AO52" s="1"/>
  <c r="BV48" i="30"/>
  <c r="BU50"/>
  <c r="BU52" s="1"/>
  <c r="Y31"/>
  <c r="Y33" s="1"/>
  <c r="Z29"/>
  <c r="AX48" i="29"/>
  <c r="AW50"/>
  <c r="AW52" s="1"/>
  <c r="Z29"/>
  <c r="Y31"/>
  <c r="Y33" s="1"/>
  <c r="AU56"/>
  <c r="AT58"/>
  <c r="AT60" s="1"/>
  <c r="AD29" i="26"/>
  <c r="AC31"/>
  <c r="AC33" s="1"/>
  <c r="W56"/>
  <c r="V58"/>
  <c r="V60" s="1"/>
  <c r="V17"/>
  <c r="U19"/>
  <c r="U21" s="1"/>
  <c r="AN48"/>
  <c r="AM50"/>
  <c r="AM52" s="1"/>
  <c r="AI48" i="24"/>
  <c r="AH50"/>
  <c r="AH52" s="1"/>
  <c r="BL56"/>
  <c r="BK58"/>
  <c r="BK60" s="1"/>
  <c r="AU29"/>
  <c r="AT31"/>
  <c r="AT33" s="1"/>
  <c r="AS29" i="25"/>
  <c r="AR31"/>
  <c r="AR33" s="1"/>
  <c r="AU17"/>
  <c r="AT19"/>
  <c r="AT21" s="1"/>
  <c r="AQ29" i="23"/>
  <c r="AP31"/>
  <c r="AP33" s="1"/>
  <c r="AU56"/>
  <c r="AT58"/>
  <c r="AT60" s="1"/>
  <c r="AI48"/>
  <c r="AH50"/>
  <c r="AH52" s="1"/>
  <c r="AU56" i="22"/>
  <c r="AT58"/>
  <c r="AT60" s="1"/>
  <c r="X29"/>
  <c r="W31"/>
  <c r="W33" s="1"/>
  <c r="BG48"/>
  <c r="BF50"/>
  <c r="BF52" s="1"/>
  <c r="AD29" i="19"/>
  <c r="AC31"/>
  <c r="AC33" s="1"/>
  <c r="AU56"/>
  <c r="AT58"/>
  <c r="AT60" s="1"/>
  <c r="Z48"/>
  <c r="Y50"/>
  <c r="Y52" s="1"/>
  <c r="Y29" i="18"/>
  <c r="X31"/>
  <c r="X33" s="1"/>
  <c r="AX48"/>
  <c r="AW50"/>
  <c r="AW52" s="1"/>
  <c r="Z31" i="17"/>
  <c r="Z33" s="1"/>
  <c r="AA29"/>
  <c r="BL56"/>
  <c r="BK58"/>
  <c r="BK60" s="1"/>
  <c r="AJ48"/>
  <c r="AI50"/>
  <c r="AI52" s="1"/>
  <c r="BR17"/>
  <c r="BQ19"/>
  <c r="BQ21" s="1"/>
  <c r="BS56" i="16"/>
  <c r="BR58"/>
  <c r="BR60" s="1"/>
  <c r="BL17"/>
  <c r="BK19"/>
  <c r="BK21" s="1"/>
  <c r="BE48"/>
  <c r="BD50"/>
  <c r="BD52" s="1"/>
  <c r="S29"/>
  <c r="R31"/>
  <c r="R33" s="1"/>
  <c r="S29" i="15"/>
  <c r="R31"/>
  <c r="R33" s="1"/>
  <c r="H29" i="3"/>
  <c r="G31"/>
  <c r="G33" s="1"/>
  <c r="O29" i="10"/>
  <c r="N31"/>
  <c r="N33" s="1"/>
  <c r="O29" i="9"/>
  <c r="N31"/>
  <c r="N33" s="1"/>
  <c r="P29" i="5"/>
  <c r="O31"/>
  <c r="O33" s="1"/>
  <c r="O29" i="11"/>
  <c r="N31"/>
  <c r="N33" s="1"/>
  <c r="O31" i="4"/>
  <c r="O33" s="1"/>
  <c r="P29"/>
  <c r="O29" i="12"/>
  <c r="N31"/>
  <c r="N33" s="1"/>
  <c r="P29" i="2"/>
  <c r="O31"/>
  <c r="O33" s="1"/>
  <c r="P29" i="8"/>
  <c r="O31"/>
  <c r="O33" s="1"/>
  <c r="AG56" i="32" l="1"/>
  <c r="AF58"/>
  <c r="AF60" s="1"/>
  <c r="X29"/>
  <c r="W31"/>
  <c r="W33" s="1"/>
  <c r="AQ48" i="31"/>
  <c r="AP50"/>
  <c r="AP52" s="1"/>
  <c r="AD29"/>
  <c r="AC31"/>
  <c r="AC33" s="1"/>
  <c r="AC17"/>
  <c r="AB19"/>
  <c r="AB21" s="1"/>
  <c r="AA29" i="30"/>
  <c r="Z31"/>
  <c r="Z33" s="1"/>
  <c r="BW48"/>
  <c r="BV50"/>
  <c r="BV52" s="1"/>
  <c r="AY48" i="29"/>
  <c r="AX50"/>
  <c r="AX52" s="1"/>
  <c r="AV56"/>
  <c r="AU58"/>
  <c r="AU60" s="1"/>
  <c r="AA29"/>
  <c r="Z31"/>
  <c r="Z33" s="1"/>
  <c r="W17" i="26"/>
  <c r="V19"/>
  <c r="V21" s="1"/>
  <c r="AO48"/>
  <c r="AN50"/>
  <c r="AN52" s="1"/>
  <c r="X56"/>
  <c r="W58"/>
  <c r="W60" s="1"/>
  <c r="AE29"/>
  <c r="AD31"/>
  <c r="AD33" s="1"/>
  <c r="AV29" i="24"/>
  <c r="AU31"/>
  <c r="AU33" s="1"/>
  <c r="BM56"/>
  <c r="BL58"/>
  <c r="BL60" s="1"/>
  <c r="AJ48"/>
  <c r="AI50"/>
  <c r="AI52" s="1"/>
  <c r="AV17" i="25"/>
  <c r="AU19"/>
  <c r="AU21" s="1"/>
  <c r="AT29"/>
  <c r="AS31"/>
  <c r="AS33" s="1"/>
  <c r="AR29" i="23"/>
  <c r="AQ31"/>
  <c r="AQ33" s="1"/>
  <c r="AV56"/>
  <c r="AU58"/>
  <c r="AU60" s="1"/>
  <c r="AJ48"/>
  <c r="AI50"/>
  <c r="AI52" s="1"/>
  <c r="BH48" i="22"/>
  <c r="BG50"/>
  <c r="BG52" s="1"/>
  <c r="Y29"/>
  <c r="X31"/>
  <c r="X33" s="1"/>
  <c r="AV56"/>
  <c r="AU58"/>
  <c r="AU60" s="1"/>
  <c r="AV56" i="19"/>
  <c r="AU58"/>
  <c r="AU60" s="1"/>
  <c r="AA48"/>
  <c r="Z50"/>
  <c r="Z52" s="1"/>
  <c r="AE29"/>
  <c r="AD31"/>
  <c r="AD33" s="1"/>
  <c r="AY48" i="18"/>
  <c r="AX50"/>
  <c r="AX52" s="1"/>
  <c r="Z29"/>
  <c r="Y31"/>
  <c r="Y33" s="1"/>
  <c r="BS17" i="17"/>
  <c r="BR19"/>
  <c r="BR21" s="1"/>
  <c r="AK48"/>
  <c r="AJ50"/>
  <c r="AJ52" s="1"/>
  <c r="BM56"/>
  <c r="BL58"/>
  <c r="BL60" s="1"/>
  <c r="AB29"/>
  <c r="AA31"/>
  <c r="AA33" s="1"/>
  <c r="T29" i="16"/>
  <c r="S31"/>
  <c r="S33" s="1"/>
  <c r="BF48"/>
  <c r="BE50"/>
  <c r="BE52" s="1"/>
  <c r="BM17"/>
  <c r="BL19"/>
  <c r="BL21" s="1"/>
  <c r="BT56"/>
  <c r="BS58"/>
  <c r="BS60" s="1"/>
  <c r="I29" i="3"/>
  <c r="H31"/>
  <c r="H33" s="1"/>
  <c r="T29" i="15"/>
  <c r="S31"/>
  <c r="S33" s="1"/>
  <c r="P31" i="2"/>
  <c r="P33" s="1"/>
  <c r="Q29"/>
  <c r="P29" i="11"/>
  <c r="O31"/>
  <c r="O33" s="1"/>
  <c r="Q29" i="8"/>
  <c r="P31"/>
  <c r="P33" s="1"/>
  <c r="P29" i="12"/>
  <c r="O31"/>
  <c r="O33" s="1"/>
  <c r="Q29" i="5"/>
  <c r="P31"/>
  <c r="P33" s="1"/>
  <c r="P29" i="9"/>
  <c r="O31"/>
  <c r="O33" s="1"/>
  <c r="Q29" i="4"/>
  <c r="P31"/>
  <c r="P33" s="1"/>
  <c r="P29" i="10"/>
  <c r="O31"/>
  <c r="O33" s="1"/>
  <c r="AG58" i="32" l="1"/>
  <c r="AG60" s="1"/>
  <c r="AH56"/>
  <c r="Y29"/>
  <c r="X31"/>
  <c r="X33" s="1"/>
  <c r="AR48" i="31"/>
  <c r="AQ50"/>
  <c r="AQ52" s="1"/>
  <c r="AD17"/>
  <c r="AC19"/>
  <c r="AC21" s="1"/>
  <c r="AE29"/>
  <c r="AD31"/>
  <c r="AD33" s="1"/>
  <c r="BX48" i="30"/>
  <c r="BW50"/>
  <c r="BW52" s="1"/>
  <c r="AB29"/>
  <c r="AA31"/>
  <c r="AA33" s="1"/>
  <c r="AZ48" i="29"/>
  <c r="AY50"/>
  <c r="AY52" s="1"/>
  <c r="AW56"/>
  <c r="AV58"/>
  <c r="AV60" s="1"/>
  <c r="AB29"/>
  <c r="AA31"/>
  <c r="AA33" s="1"/>
  <c r="Y56" i="26"/>
  <c r="X58"/>
  <c r="X60" s="1"/>
  <c r="AF29"/>
  <c r="AE31"/>
  <c r="AE33" s="1"/>
  <c r="AP48"/>
  <c r="AO50"/>
  <c r="AO52" s="1"/>
  <c r="X17"/>
  <c r="W19"/>
  <c r="W21" s="1"/>
  <c r="AK48" i="24"/>
  <c r="AJ50"/>
  <c r="AJ52" s="1"/>
  <c r="BN56"/>
  <c r="BM58"/>
  <c r="BM60" s="1"/>
  <c r="AW29"/>
  <c r="AV31"/>
  <c r="AV33" s="1"/>
  <c r="AU29" i="25"/>
  <c r="AT31"/>
  <c r="AT33" s="1"/>
  <c r="AW17"/>
  <c r="AV19"/>
  <c r="AV21" s="1"/>
  <c r="AS29" i="23"/>
  <c r="AR31"/>
  <c r="AR33" s="1"/>
  <c r="AK48"/>
  <c r="AJ50"/>
  <c r="AJ52" s="1"/>
  <c r="AW56"/>
  <c r="AV58"/>
  <c r="AV60" s="1"/>
  <c r="AW56" i="22"/>
  <c r="AV58"/>
  <c r="AV60" s="1"/>
  <c r="Z29"/>
  <c r="Y31"/>
  <c r="Y33" s="1"/>
  <c r="BI48"/>
  <c r="BH50"/>
  <c r="BH52" s="1"/>
  <c r="AA50" i="19"/>
  <c r="AA52" s="1"/>
  <c r="AB48"/>
  <c r="AF29"/>
  <c r="AE31"/>
  <c r="AE33" s="1"/>
  <c r="AW56"/>
  <c r="AV58"/>
  <c r="AV60" s="1"/>
  <c r="AA29" i="18"/>
  <c r="Z31"/>
  <c r="Z33" s="1"/>
  <c r="AZ48"/>
  <c r="AY50"/>
  <c r="AY52" s="1"/>
  <c r="BT17" i="17"/>
  <c r="BS19"/>
  <c r="BS21" s="1"/>
  <c r="AC29"/>
  <c r="AB31"/>
  <c r="AB33" s="1"/>
  <c r="BN56"/>
  <c r="BM58"/>
  <c r="BM60" s="1"/>
  <c r="AL48"/>
  <c r="AK50"/>
  <c r="AK52" s="1"/>
  <c r="BN17" i="16"/>
  <c r="BM19"/>
  <c r="BM21" s="1"/>
  <c r="BU56"/>
  <c r="BT58"/>
  <c r="BT60" s="1"/>
  <c r="BG48"/>
  <c r="BF50"/>
  <c r="BF52" s="1"/>
  <c r="U29"/>
  <c r="T31"/>
  <c r="T33" s="1"/>
  <c r="U29" i="15"/>
  <c r="T31"/>
  <c r="T33" s="1"/>
  <c r="J29" i="3"/>
  <c r="I31"/>
  <c r="I33" s="1"/>
  <c r="R29" i="4"/>
  <c r="Q31"/>
  <c r="Q33" s="1"/>
  <c r="Q29" i="9"/>
  <c r="P31"/>
  <c r="P33" s="1"/>
  <c r="R29" i="8"/>
  <c r="Q31"/>
  <c r="Q33" s="1"/>
  <c r="Q29" i="12"/>
  <c r="P31"/>
  <c r="P33" s="1"/>
  <c r="Q29" i="11"/>
  <c r="P31"/>
  <c r="P33" s="1"/>
  <c r="R29" i="2"/>
  <c r="Q31"/>
  <c r="Q33" s="1"/>
  <c r="Q29" i="10"/>
  <c r="P31"/>
  <c r="P33" s="1"/>
  <c r="R29" i="5"/>
  <c r="Q31"/>
  <c r="Q33" s="1"/>
  <c r="A30" i="34"/>
  <c r="AH58" i="32" l="1"/>
  <c r="AH60" s="1"/>
  <c r="AI56"/>
  <c r="Z29"/>
  <c r="Y31"/>
  <c r="Y33" s="1"/>
  <c r="AF29" i="31"/>
  <c r="AE31"/>
  <c r="AE33" s="1"/>
  <c r="AE17"/>
  <c r="AD19"/>
  <c r="AD21" s="1"/>
  <c r="AS48"/>
  <c r="AR50"/>
  <c r="AR52" s="1"/>
  <c r="AC29" i="30"/>
  <c r="AB31"/>
  <c r="AB33" s="1"/>
  <c r="BY48"/>
  <c r="BX50"/>
  <c r="BX52" s="1"/>
  <c r="AB31" i="29"/>
  <c r="AB33" s="1"/>
  <c r="AC29"/>
  <c r="AX56"/>
  <c r="AW58"/>
  <c r="AW60" s="1"/>
  <c r="BA48"/>
  <c r="AZ50"/>
  <c r="AZ52" s="1"/>
  <c r="Y17" i="26"/>
  <c r="X19"/>
  <c r="X21" s="1"/>
  <c r="AQ48"/>
  <c r="AP50"/>
  <c r="AP52" s="1"/>
  <c r="AG29"/>
  <c r="AF31"/>
  <c r="AF33" s="1"/>
  <c r="Z56"/>
  <c r="Y58"/>
  <c r="Y60" s="1"/>
  <c r="AX29" i="24"/>
  <c r="AW31"/>
  <c r="AW33" s="1"/>
  <c r="BO56"/>
  <c r="BN58"/>
  <c r="BN60" s="1"/>
  <c r="AL48"/>
  <c r="AK50"/>
  <c r="AK52" s="1"/>
  <c r="AX17" i="25"/>
  <c r="AW19"/>
  <c r="AW21" s="1"/>
  <c r="AV29"/>
  <c r="AU31"/>
  <c r="AU33" s="1"/>
  <c r="AT29" i="23"/>
  <c r="AS31"/>
  <c r="AS33" s="1"/>
  <c r="AX56"/>
  <c r="AW58"/>
  <c r="AW60" s="1"/>
  <c r="AL48"/>
  <c r="AK50"/>
  <c r="AK52" s="1"/>
  <c r="BJ48" i="22"/>
  <c r="BI50"/>
  <c r="BI52" s="1"/>
  <c r="AA29"/>
  <c r="Z31"/>
  <c r="Z33" s="1"/>
  <c r="AX56"/>
  <c r="AW58"/>
  <c r="AW60" s="1"/>
  <c r="AX56" i="19"/>
  <c r="AW58"/>
  <c r="AW60" s="1"/>
  <c r="AG29"/>
  <c r="AF31"/>
  <c r="AF33" s="1"/>
  <c r="AC48"/>
  <c r="AB50"/>
  <c r="AB52" s="1"/>
  <c r="BA48" i="18"/>
  <c r="AZ50"/>
  <c r="AZ52" s="1"/>
  <c r="AA31"/>
  <c r="AA33" s="1"/>
  <c r="AB29"/>
  <c r="AM48" i="17"/>
  <c r="AL50"/>
  <c r="AL52" s="1"/>
  <c r="BU17"/>
  <c r="BT19"/>
  <c r="BT21" s="1"/>
  <c r="BO56"/>
  <c r="BN58"/>
  <c r="BN60" s="1"/>
  <c r="AC31"/>
  <c r="AC33" s="1"/>
  <c r="AD29"/>
  <c r="BH48" i="16"/>
  <c r="BG50"/>
  <c r="BG52" s="1"/>
  <c r="U31"/>
  <c r="U33" s="1"/>
  <c r="V29"/>
  <c r="BV56"/>
  <c r="BU58"/>
  <c r="BU60" s="1"/>
  <c r="BO17"/>
  <c r="BN19"/>
  <c r="BN21" s="1"/>
  <c r="K29" i="3"/>
  <c r="J31"/>
  <c r="J33" s="1"/>
  <c r="U31" i="15"/>
  <c r="U33" s="1"/>
  <c r="V29"/>
  <c r="R29" i="10"/>
  <c r="Q31"/>
  <c r="Q33" s="1"/>
  <c r="R29" i="12"/>
  <c r="Q31"/>
  <c r="Q33" s="1"/>
  <c r="S29" i="2"/>
  <c r="R31"/>
  <c r="R33" s="1"/>
  <c r="R31" i="8"/>
  <c r="R33" s="1"/>
  <c r="S29"/>
  <c r="Q31" i="11"/>
  <c r="Q33" s="1"/>
  <c r="R29"/>
  <c r="R29" i="9"/>
  <c r="Q31"/>
  <c r="Q33" s="1"/>
  <c r="S29" i="5"/>
  <c r="R31"/>
  <c r="R33" s="1"/>
  <c r="S29" i="4"/>
  <c r="R31"/>
  <c r="R33" s="1"/>
  <c r="AJ56" i="32" l="1"/>
  <c r="AI58"/>
  <c r="AI60" s="1"/>
  <c r="AA29"/>
  <c r="Z31"/>
  <c r="Z33" s="1"/>
  <c r="AT48" i="31"/>
  <c r="AS50"/>
  <c r="AS52" s="1"/>
  <c r="AF17"/>
  <c r="AE19"/>
  <c r="AE21" s="1"/>
  <c r="AG29"/>
  <c r="AF31"/>
  <c r="AF33" s="1"/>
  <c r="BZ48" i="30"/>
  <c r="BZ50" s="1"/>
  <c r="BZ52" s="1"/>
  <c r="C52" s="1"/>
  <c r="C53" s="1"/>
  <c r="C54" s="1"/>
  <c r="BY50"/>
  <c r="BY52" s="1"/>
  <c r="AD29"/>
  <c r="AC31"/>
  <c r="AC33" s="1"/>
  <c r="BB48" i="29"/>
  <c r="BA50"/>
  <c r="BA52" s="1"/>
  <c r="AY56"/>
  <c r="AX58"/>
  <c r="AX60" s="1"/>
  <c r="AD29"/>
  <c r="AC31"/>
  <c r="AC33" s="1"/>
  <c r="Z58" i="26"/>
  <c r="Z60" s="1"/>
  <c r="AA56"/>
  <c r="AH29"/>
  <c r="AG31"/>
  <c r="AG33" s="1"/>
  <c r="AR48"/>
  <c r="AQ50"/>
  <c r="AQ52" s="1"/>
  <c r="Z17"/>
  <c r="Y19"/>
  <c r="Y21" s="1"/>
  <c r="AM48" i="24"/>
  <c r="AL50"/>
  <c r="AL52" s="1"/>
  <c r="BP56"/>
  <c r="BO58"/>
  <c r="BO60" s="1"/>
  <c r="AY29"/>
  <c r="AX31"/>
  <c r="AX33" s="1"/>
  <c r="AW29" i="25"/>
  <c r="AV31"/>
  <c r="AV33" s="1"/>
  <c r="AY17"/>
  <c r="AX19"/>
  <c r="AX21" s="1"/>
  <c r="AU29" i="23"/>
  <c r="AT31"/>
  <c r="AT33" s="1"/>
  <c r="AY56"/>
  <c r="AX58"/>
  <c r="AX60" s="1"/>
  <c r="AM48"/>
  <c r="AL50"/>
  <c r="AL52" s="1"/>
  <c r="AY56" i="22"/>
  <c r="AX58"/>
  <c r="AX60" s="1"/>
  <c r="AB29"/>
  <c r="AA31"/>
  <c r="AA33" s="1"/>
  <c r="BK48"/>
  <c r="BJ50"/>
  <c r="BJ52" s="1"/>
  <c r="AD48" i="19"/>
  <c r="AC50"/>
  <c r="AC52" s="1"/>
  <c r="AY56"/>
  <c r="AX58"/>
  <c r="AX60" s="1"/>
  <c r="AH29"/>
  <c r="AG31"/>
  <c r="AG33" s="1"/>
  <c r="AC29" i="18"/>
  <c r="AB31"/>
  <c r="AB33" s="1"/>
  <c r="BB48"/>
  <c r="BA50"/>
  <c r="BA52" s="1"/>
  <c r="AE29" i="17"/>
  <c r="AD31"/>
  <c r="AD33" s="1"/>
  <c r="AN48"/>
  <c r="AM50"/>
  <c r="AM52" s="1"/>
  <c r="BP56"/>
  <c r="BO58"/>
  <c r="BO60" s="1"/>
  <c r="BV17"/>
  <c r="BU19"/>
  <c r="BU21" s="1"/>
  <c r="BW56" i="16"/>
  <c r="BV58"/>
  <c r="BV60" s="1"/>
  <c r="W29"/>
  <c r="V31"/>
  <c r="V33" s="1"/>
  <c r="BP17"/>
  <c r="BO19"/>
  <c r="BO21" s="1"/>
  <c r="BI48"/>
  <c r="BH50"/>
  <c r="BH52" s="1"/>
  <c r="V31" i="15"/>
  <c r="V33" s="1"/>
  <c r="W29"/>
  <c r="L29" i="3"/>
  <c r="K31"/>
  <c r="K33" s="1"/>
  <c r="T29" i="8"/>
  <c r="S31"/>
  <c r="S33" s="1"/>
  <c r="S31" i="5"/>
  <c r="S33" s="1"/>
  <c r="T29"/>
  <c r="T29" i="2"/>
  <c r="S31"/>
  <c r="S33" s="1"/>
  <c r="S29" i="9"/>
  <c r="R31"/>
  <c r="R33" s="1"/>
  <c r="S29" i="12"/>
  <c r="R31"/>
  <c r="R33" s="1"/>
  <c r="S29" i="11"/>
  <c r="R31"/>
  <c r="R33" s="1"/>
  <c r="T29" i="4"/>
  <c r="S31"/>
  <c r="S33" s="1"/>
  <c r="S29" i="10"/>
  <c r="R31"/>
  <c r="R33" s="1"/>
  <c r="AJ58" i="32" l="1"/>
  <c r="AJ60" s="1"/>
  <c r="AK56"/>
  <c r="AB29"/>
  <c r="AA31"/>
  <c r="AA33" s="1"/>
  <c r="AU48" i="31"/>
  <c r="AT50"/>
  <c r="AT52" s="1"/>
  <c r="AG17"/>
  <c r="AF19"/>
  <c r="AF21" s="1"/>
  <c r="AH29"/>
  <c r="AG31"/>
  <c r="AG33" s="1"/>
  <c r="AE29" i="30"/>
  <c r="AD31"/>
  <c r="AD33" s="1"/>
  <c r="AE29" i="29"/>
  <c r="AD31"/>
  <c r="AD33" s="1"/>
  <c r="AZ56"/>
  <c r="AY58"/>
  <c r="AY60" s="1"/>
  <c r="BC48"/>
  <c r="BB50"/>
  <c r="BB52" s="1"/>
  <c r="AS48" i="26"/>
  <c r="AR50"/>
  <c r="AR52" s="1"/>
  <c r="AI29"/>
  <c r="AH31"/>
  <c r="AH33" s="1"/>
  <c r="AA17"/>
  <c r="Z19"/>
  <c r="Z21" s="1"/>
  <c r="AB56"/>
  <c r="AA58"/>
  <c r="AA60" s="1"/>
  <c r="AZ29" i="24"/>
  <c r="AY31"/>
  <c r="AY33" s="1"/>
  <c r="BQ56"/>
  <c r="BP58"/>
  <c r="BP60" s="1"/>
  <c r="AN48"/>
  <c r="AM50"/>
  <c r="AM52" s="1"/>
  <c r="AZ17" i="25"/>
  <c r="AY19"/>
  <c r="AY21" s="1"/>
  <c r="AX29"/>
  <c r="AW31"/>
  <c r="AW33" s="1"/>
  <c r="AN48" i="23"/>
  <c r="AM50"/>
  <c r="AM52" s="1"/>
  <c r="AZ56"/>
  <c r="AY58"/>
  <c r="AY60" s="1"/>
  <c r="AV29"/>
  <c r="AU31"/>
  <c r="AU33" s="1"/>
  <c r="BL48" i="22"/>
  <c r="BK50"/>
  <c r="BK52" s="1"/>
  <c r="AC29"/>
  <c r="AB31"/>
  <c r="AB33" s="1"/>
  <c r="AZ56"/>
  <c r="AY58"/>
  <c r="AY60" s="1"/>
  <c r="AI29" i="19"/>
  <c r="AH31"/>
  <c r="AH33" s="1"/>
  <c r="AZ56"/>
  <c r="AY58"/>
  <c r="AY60" s="1"/>
  <c r="AE48"/>
  <c r="AD50"/>
  <c r="AD52" s="1"/>
  <c r="BC48" i="18"/>
  <c r="BB50"/>
  <c r="BB52" s="1"/>
  <c r="AD29"/>
  <c r="AC31"/>
  <c r="AC33" s="1"/>
  <c r="AF29" i="17"/>
  <c r="AE31"/>
  <c r="AE33" s="1"/>
  <c r="BW17"/>
  <c r="BV19"/>
  <c r="BV21" s="1"/>
  <c r="BQ56"/>
  <c r="BP58"/>
  <c r="BP60" s="1"/>
  <c r="AO48"/>
  <c r="AN50"/>
  <c r="AN52" s="1"/>
  <c r="BQ17" i="16"/>
  <c r="BP19"/>
  <c r="BP21" s="1"/>
  <c r="W31"/>
  <c r="W33" s="1"/>
  <c r="X29"/>
  <c r="BJ48"/>
  <c r="BI50"/>
  <c r="BI52" s="1"/>
  <c r="BX56"/>
  <c r="BW58"/>
  <c r="BW60" s="1"/>
  <c r="M29" i="3"/>
  <c r="L31"/>
  <c r="L33" s="1"/>
  <c r="X29" i="15"/>
  <c r="W31"/>
  <c r="W33" s="1"/>
  <c r="T29" i="10"/>
  <c r="S31"/>
  <c r="S33" s="1"/>
  <c r="U29" i="4"/>
  <c r="T31"/>
  <c r="T33" s="1"/>
  <c r="U29" i="2"/>
  <c r="T31"/>
  <c r="T33" s="1"/>
  <c r="S31" i="9"/>
  <c r="S33" s="1"/>
  <c r="T29"/>
  <c r="T31" i="5"/>
  <c r="T33" s="1"/>
  <c r="U29"/>
  <c r="U29" i="8"/>
  <c r="T31"/>
  <c r="T33" s="1"/>
  <c r="T29" i="11"/>
  <c r="S31"/>
  <c r="S33" s="1"/>
  <c r="T29" i="12"/>
  <c r="S31"/>
  <c r="S33" s="1"/>
  <c r="AL56" i="32" l="1"/>
  <c r="AK58"/>
  <c r="AK60" s="1"/>
  <c r="AC29"/>
  <c r="AB31"/>
  <c r="AB33" s="1"/>
  <c r="AI29" i="31"/>
  <c r="AH31"/>
  <c r="AH33" s="1"/>
  <c r="AH17"/>
  <c r="AG19"/>
  <c r="AG21" s="1"/>
  <c r="AV48"/>
  <c r="AU50"/>
  <c r="AU52" s="1"/>
  <c r="AF29" i="30"/>
  <c r="AE31"/>
  <c r="AE33" s="1"/>
  <c r="BD48" i="29"/>
  <c r="BC50"/>
  <c r="BC52" s="1"/>
  <c r="BA56"/>
  <c r="AZ58"/>
  <c r="AZ60" s="1"/>
  <c r="AF29"/>
  <c r="AE31"/>
  <c r="AE33" s="1"/>
  <c r="AB17" i="26"/>
  <c r="AA19"/>
  <c r="AA21" s="1"/>
  <c r="AJ29"/>
  <c r="AI31"/>
  <c r="AI33" s="1"/>
  <c r="AC56"/>
  <c r="AB58"/>
  <c r="AB60" s="1"/>
  <c r="AS50"/>
  <c r="AS52" s="1"/>
  <c r="AT48"/>
  <c r="AO48" i="24"/>
  <c r="AN50"/>
  <c r="AN52" s="1"/>
  <c r="BR56"/>
  <c r="BQ58"/>
  <c r="BQ60" s="1"/>
  <c r="BA29"/>
  <c r="AZ31"/>
  <c r="AZ33" s="1"/>
  <c r="AY29" i="25"/>
  <c r="AX31"/>
  <c r="AX33" s="1"/>
  <c r="BA17"/>
  <c r="AZ19"/>
  <c r="AZ21" s="1"/>
  <c r="AW29" i="23"/>
  <c r="AV31"/>
  <c r="AV33" s="1"/>
  <c r="BA56"/>
  <c r="AZ58"/>
  <c r="AZ60" s="1"/>
  <c r="AO48"/>
  <c r="AN50"/>
  <c r="AN52" s="1"/>
  <c r="BA56" i="22"/>
  <c r="AZ58"/>
  <c r="AZ60" s="1"/>
  <c r="AC31"/>
  <c r="AC33" s="1"/>
  <c r="AD29"/>
  <c r="BM48"/>
  <c r="BL50"/>
  <c r="BL52" s="1"/>
  <c r="AF48" i="19"/>
  <c r="AE50"/>
  <c r="AE52" s="1"/>
  <c r="BA56"/>
  <c r="AZ58"/>
  <c r="AZ60" s="1"/>
  <c r="AJ29"/>
  <c r="AI31"/>
  <c r="AI33" s="1"/>
  <c r="AE29" i="18"/>
  <c r="AD31"/>
  <c r="AD33" s="1"/>
  <c r="BD48"/>
  <c r="BC50"/>
  <c r="BC52" s="1"/>
  <c r="AP48" i="17"/>
  <c r="AO50"/>
  <c r="AO52" s="1"/>
  <c r="BR56"/>
  <c r="BQ58"/>
  <c r="BQ60" s="1"/>
  <c r="BX17"/>
  <c r="BW19"/>
  <c r="BW21" s="1"/>
  <c r="AF31"/>
  <c r="AF33" s="1"/>
  <c r="AG29"/>
  <c r="BK48" i="16"/>
  <c r="BJ50"/>
  <c r="BJ52" s="1"/>
  <c r="BY56"/>
  <c r="BX58"/>
  <c r="BX60" s="1"/>
  <c r="Y29"/>
  <c r="X31"/>
  <c r="X33" s="1"/>
  <c r="BR17"/>
  <c r="BQ19"/>
  <c r="BQ21" s="1"/>
  <c r="Y29" i="15"/>
  <c r="X31"/>
  <c r="X33" s="1"/>
  <c r="M31" i="3"/>
  <c r="M33" s="1"/>
  <c r="N29"/>
  <c r="U29" i="9"/>
  <c r="T31"/>
  <c r="T33" s="1"/>
  <c r="U29" i="12"/>
  <c r="T31"/>
  <c r="T33" s="1"/>
  <c r="U29" i="11"/>
  <c r="T31"/>
  <c r="T33" s="1"/>
  <c r="V29" i="2"/>
  <c r="U31"/>
  <c r="U33" s="1"/>
  <c r="V29" i="8"/>
  <c r="U31"/>
  <c r="U33" s="1"/>
  <c r="V29" i="4"/>
  <c r="U31"/>
  <c r="U33" s="1"/>
  <c r="V29" i="5"/>
  <c r="U31"/>
  <c r="U33" s="1"/>
  <c r="U29" i="10"/>
  <c r="T31"/>
  <c r="T33" s="1"/>
  <c r="AM56" i="32" l="1"/>
  <c r="AL58"/>
  <c r="AL60" s="1"/>
  <c r="AD29"/>
  <c r="AC31"/>
  <c r="AC33" s="1"/>
  <c r="AW48" i="31"/>
  <c r="AV50"/>
  <c r="AV52" s="1"/>
  <c r="AI17"/>
  <c r="AH19"/>
  <c r="AH21" s="1"/>
  <c r="AJ29"/>
  <c r="AI31"/>
  <c r="AI33" s="1"/>
  <c r="AG29" i="30"/>
  <c r="AF31"/>
  <c r="AF33" s="1"/>
  <c r="AG29" i="29"/>
  <c r="AF31"/>
  <c r="AF33" s="1"/>
  <c r="BB56"/>
  <c r="BA58"/>
  <c r="BA60" s="1"/>
  <c r="BE48"/>
  <c r="BD50"/>
  <c r="BD52" s="1"/>
  <c r="AU48" i="26"/>
  <c r="AT50"/>
  <c r="AT52" s="1"/>
  <c r="AD56"/>
  <c r="AC58"/>
  <c r="AC60" s="1"/>
  <c r="AK29"/>
  <c r="AJ31"/>
  <c r="AJ33" s="1"/>
  <c r="AC17"/>
  <c r="AB19"/>
  <c r="AB21" s="1"/>
  <c r="BB29" i="24"/>
  <c r="BA31"/>
  <c r="BA33" s="1"/>
  <c r="BS56"/>
  <c r="BR58"/>
  <c r="BR60" s="1"/>
  <c r="AP48"/>
  <c r="AO50"/>
  <c r="AO52" s="1"/>
  <c r="BB17" i="25"/>
  <c r="BA19"/>
  <c r="BA21" s="1"/>
  <c r="AZ29"/>
  <c r="AY31"/>
  <c r="AY33" s="1"/>
  <c r="AP48" i="23"/>
  <c r="AO50"/>
  <c r="AO52" s="1"/>
  <c r="BB56"/>
  <c r="BA58"/>
  <c r="BA60" s="1"/>
  <c r="AX29"/>
  <c r="AW31"/>
  <c r="AW33" s="1"/>
  <c r="BN48" i="22"/>
  <c r="BM50"/>
  <c r="BM52" s="1"/>
  <c r="AD31"/>
  <c r="AD33" s="1"/>
  <c r="AE29"/>
  <c r="BB56"/>
  <c r="BA58"/>
  <c r="BA60" s="1"/>
  <c r="AK29" i="19"/>
  <c r="AJ31"/>
  <c r="AJ33" s="1"/>
  <c r="BB56"/>
  <c r="BA58"/>
  <c r="BA60" s="1"/>
  <c r="AG48"/>
  <c r="AF50"/>
  <c r="AF52" s="1"/>
  <c r="BE48" i="18"/>
  <c r="BD50"/>
  <c r="BD52" s="1"/>
  <c r="AF29"/>
  <c r="AE31"/>
  <c r="AE33" s="1"/>
  <c r="AH29" i="17"/>
  <c r="AG31"/>
  <c r="AG33" s="1"/>
  <c r="BY17"/>
  <c r="BX19"/>
  <c r="BX21" s="1"/>
  <c r="BS56"/>
  <c r="BR58"/>
  <c r="BR60" s="1"/>
  <c r="AQ48"/>
  <c r="AP50"/>
  <c r="AP52" s="1"/>
  <c r="BS17" i="16"/>
  <c r="BR19"/>
  <c r="BR21" s="1"/>
  <c r="Z29"/>
  <c r="Y31"/>
  <c r="Y33" s="1"/>
  <c r="BZ56"/>
  <c r="BZ58" s="1"/>
  <c r="BZ60" s="1"/>
  <c r="C60" s="1"/>
  <c r="C61" s="1"/>
  <c r="BY58"/>
  <c r="BY60" s="1"/>
  <c r="BL48"/>
  <c r="BK50"/>
  <c r="BK52" s="1"/>
  <c r="N31" i="3"/>
  <c r="N33" s="1"/>
  <c r="O29"/>
  <c r="Y31" i="15"/>
  <c r="Y33" s="1"/>
  <c r="Z29"/>
  <c r="V31" i="5"/>
  <c r="V33" s="1"/>
  <c r="W29"/>
  <c r="V29" i="11"/>
  <c r="U31"/>
  <c r="U33" s="1"/>
  <c r="W29" i="4"/>
  <c r="V31"/>
  <c r="V33" s="1"/>
  <c r="W29" i="2"/>
  <c r="V31"/>
  <c r="V33" s="1"/>
  <c r="W29" i="8"/>
  <c r="V31"/>
  <c r="V33" s="1"/>
  <c r="V29" i="12"/>
  <c r="U31"/>
  <c r="U33" s="1"/>
  <c r="V29" i="10"/>
  <c r="U31"/>
  <c r="U33" s="1"/>
  <c r="V29" i="9"/>
  <c r="U31"/>
  <c r="U33" s="1"/>
  <c r="AN56" i="32" l="1"/>
  <c r="AM58"/>
  <c r="AM60" s="1"/>
  <c r="AE29"/>
  <c r="AD31"/>
  <c r="AD33" s="1"/>
  <c r="AK29" i="31"/>
  <c r="AJ31"/>
  <c r="AJ33" s="1"/>
  <c r="AJ17"/>
  <c r="AI19"/>
  <c r="AI21" s="1"/>
  <c r="AX48"/>
  <c r="AW50"/>
  <c r="AW52" s="1"/>
  <c r="AH29" i="30"/>
  <c r="AG31"/>
  <c r="AG33" s="1"/>
  <c r="BF48" i="29"/>
  <c r="BE50"/>
  <c r="BE52" s="1"/>
  <c r="BC56"/>
  <c r="BB58"/>
  <c r="BB60" s="1"/>
  <c r="AH29"/>
  <c r="AG31"/>
  <c r="AG33" s="1"/>
  <c r="AL29" i="26"/>
  <c r="AK31"/>
  <c r="AK33" s="1"/>
  <c r="AD17"/>
  <c r="AC19"/>
  <c r="AC21" s="1"/>
  <c r="AE56"/>
  <c r="AD58"/>
  <c r="AD60" s="1"/>
  <c r="AV48"/>
  <c r="AU50"/>
  <c r="AU52" s="1"/>
  <c r="AQ48" i="24"/>
  <c r="AP50"/>
  <c r="AP52" s="1"/>
  <c r="BT56"/>
  <c r="BS58"/>
  <c r="BS60" s="1"/>
  <c r="BC29"/>
  <c r="BB31"/>
  <c r="BB33" s="1"/>
  <c r="BA29" i="25"/>
  <c r="AZ31"/>
  <c r="AZ33" s="1"/>
  <c r="BC17"/>
  <c r="BB19"/>
  <c r="BB21" s="1"/>
  <c r="AY29" i="23"/>
  <c r="AX31"/>
  <c r="AX33" s="1"/>
  <c r="BC56"/>
  <c r="BB58"/>
  <c r="BB60" s="1"/>
  <c r="AQ48"/>
  <c r="AP50"/>
  <c r="AP52" s="1"/>
  <c r="BC56" i="22"/>
  <c r="BB58"/>
  <c r="BB60" s="1"/>
  <c r="AF29"/>
  <c r="AE31"/>
  <c r="AE33" s="1"/>
  <c r="BO48"/>
  <c r="BN50"/>
  <c r="BN52" s="1"/>
  <c r="AH48" i="19"/>
  <c r="AG50"/>
  <c r="AG52" s="1"/>
  <c r="BC56"/>
  <c r="BB58"/>
  <c r="BB60" s="1"/>
  <c r="AL29"/>
  <c r="AK31"/>
  <c r="AK33" s="1"/>
  <c r="AG29" i="18"/>
  <c r="AF31"/>
  <c r="AF33" s="1"/>
  <c r="BF48"/>
  <c r="BE50"/>
  <c r="BE52" s="1"/>
  <c r="AH31" i="17"/>
  <c r="AH33" s="1"/>
  <c r="AI29"/>
  <c r="AR48"/>
  <c r="AQ50"/>
  <c r="AQ52" s="1"/>
  <c r="BZ17"/>
  <c r="BZ19" s="1"/>
  <c r="BZ21" s="1"/>
  <c r="BY19"/>
  <c r="BY21" s="1"/>
  <c r="BT56"/>
  <c r="BS58"/>
  <c r="BS60" s="1"/>
  <c r="AA29" i="16"/>
  <c r="Z31"/>
  <c r="Z33" s="1"/>
  <c r="BM48"/>
  <c r="BL50"/>
  <c r="BL52" s="1"/>
  <c r="BT17"/>
  <c r="BS19"/>
  <c r="BS21" s="1"/>
  <c r="AA29" i="15"/>
  <c r="Z31"/>
  <c r="Z33" s="1"/>
  <c r="P29" i="3"/>
  <c r="O31"/>
  <c r="O33" s="1"/>
  <c r="W29" i="9"/>
  <c r="V31"/>
  <c r="V33" s="1"/>
  <c r="W29" i="10"/>
  <c r="V31"/>
  <c r="V33" s="1"/>
  <c r="W29" i="12"/>
  <c r="V31"/>
  <c r="V33" s="1"/>
  <c r="X29" i="4"/>
  <c r="W31"/>
  <c r="W33" s="1"/>
  <c r="X29" i="8"/>
  <c r="W31"/>
  <c r="W33" s="1"/>
  <c r="W29" i="11"/>
  <c r="V31"/>
  <c r="V33" s="1"/>
  <c r="X29" i="5"/>
  <c r="W31"/>
  <c r="W33" s="1"/>
  <c r="X29" i="2"/>
  <c r="W31"/>
  <c r="W33" s="1"/>
  <c r="AO56" i="32" l="1"/>
  <c r="AN58"/>
  <c r="AN60" s="1"/>
  <c r="AF29"/>
  <c r="AE31"/>
  <c r="AE33" s="1"/>
  <c r="AY48" i="31"/>
  <c r="AX50"/>
  <c r="AX52" s="1"/>
  <c r="AK17"/>
  <c r="AJ19"/>
  <c r="AJ21" s="1"/>
  <c r="AL29"/>
  <c r="AK31"/>
  <c r="AK33" s="1"/>
  <c r="AI29" i="30"/>
  <c r="AH31"/>
  <c r="AH33" s="1"/>
  <c r="AI29" i="29"/>
  <c r="AH31"/>
  <c r="AH33" s="1"/>
  <c r="BD56"/>
  <c r="BC58"/>
  <c r="BC60" s="1"/>
  <c r="BG48"/>
  <c r="BF50"/>
  <c r="BF52" s="1"/>
  <c r="AF56" i="26"/>
  <c r="AE58"/>
  <c r="AE60" s="1"/>
  <c r="AW48"/>
  <c r="AV50"/>
  <c r="AV52" s="1"/>
  <c r="AD19"/>
  <c r="AD21" s="1"/>
  <c r="AE17"/>
  <c r="AM29"/>
  <c r="AL31"/>
  <c r="AL33" s="1"/>
  <c r="BD29" i="24"/>
  <c r="BC31"/>
  <c r="BC33" s="1"/>
  <c r="BU56"/>
  <c r="BT58"/>
  <c r="BT60" s="1"/>
  <c r="AR48"/>
  <c r="AQ50"/>
  <c r="AQ52" s="1"/>
  <c r="BD17" i="25"/>
  <c r="BC19"/>
  <c r="BC21" s="1"/>
  <c r="BB29"/>
  <c r="BA31"/>
  <c r="BA33" s="1"/>
  <c r="AR48" i="23"/>
  <c r="AQ50"/>
  <c r="AQ52" s="1"/>
  <c r="BD56"/>
  <c r="BC58"/>
  <c r="BC60" s="1"/>
  <c r="AZ29"/>
  <c r="AY31"/>
  <c r="AY33" s="1"/>
  <c r="BP48" i="22"/>
  <c r="BO50"/>
  <c r="BO52" s="1"/>
  <c r="AG29"/>
  <c r="AF31"/>
  <c r="AF33" s="1"/>
  <c r="BD56"/>
  <c r="BC58"/>
  <c r="BC60" s="1"/>
  <c r="AM29" i="19"/>
  <c r="AL31"/>
  <c r="AL33" s="1"/>
  <c r="BD56"/>
  <c r="BC58"/>
  <c r="BC60" s="1"/>
  <c r="AI48"/>
  <c r="AH50"/>
  <c r="AH52" s="1"/>
  <c r="BG48" i="18"/>
  <c r="BF50"/>
  <c r="BF52" s="1"/>
  <c r="AH29"/>
  <c r="AG31"/>
  <c r="AG33" s="1"/>
  <c r="BU56" i="17"/>
  <c r="BT58"/>
  <c r="BT60" s="1"/>
  <c r="C21"/>
  <c r="C22" s="1"/>
  <c r="C24" s="1"/>
  <c r="B24"/>
  <c r="AS48"/>
  <c r="AR50"/>
  <c r="AR52" s="1"/>
  <c r="AJ29"/>
  <c r="AI31"/>
  <c r="AI33" s="1"/>
  <c r="BU17" i="16"/>
  <c r="BT19"/>
  <c r="BT21" s="1"/>
  <c r="BN48"/>
  <c r="BM50"/>
  <c r="BM52" s="1"/>
  <c r="AB29"/>
  <c r="AA31"/>
  <c r="AA33" s="1"/>
  <c r="Q29" i="3"/>
  <c r="P31"/>
  <c r="P33" s="1"/>
  <c r="AB29" i="15"/>
  <c r="AA31"/>
  <c r="AA33" s="1"/>
  <c r="Y29" i="5"/>
  <c r="X31"/>
  <c r="X33" s="1"/>
  <c r="X29" i="11"/>
  <c r="W31"/>
  <c r="W33" s="1"/>
  <c r="X29" i="12"/>
  <c r="W31"/>
  <c r="W33" s="1"/>
  <c r="Y29" i="8"/>
  <c r="X31"/>
  <c r="X33" s="1"/>
  <c r="X29" i="10"/>
  <c r="W31"/>
  <c r="W33" s="1"/>
  <c r="X31" i="2"/>
  <c r="X33" s="1"/>
  <c r="Y29"/>
  <c r="Y29" i="4"/>
  <c r="X31"/>
  <c r="X33" s="1"/>
  <c r="X29" i="9"/>
  <c r="W31"/>
  <c r="W33" s="1"/>
  <c r="AP56" i="32" l="1"/>
  <c r="AO58"/>
  <c r="AO60" s="1"/>
  <c r="AG29"/>
  <c r="AF31"/>
  <c r="AF33" s="1"/>
  <c r="AM29" i="31"/>
  <c r="AL31"/>
  <c r="AL33" s="1"/>
  <c r="AL17"/>
  <c r="AK19"/>
  <c r="AK21" s="1"/>
  <c r="AZ48"/>
  <c r="AY50"/>
  <c r="AY52" s="1"/>
  <c r="AJ29" i="30"/>
  <c r="AI31"/>
  <c r="AI33" s="1"/>
  <c r="BH48" i="29"/>
  <c r="BG50"/>
  <c r="BG52" s="1"/>
  <c r="BE56"/>
  <c r="BD58"/>
  <c r="BD60" s="1"/>
  <c r="AJ29"/>
  <c r="AI31"/>
  <c r="AI33" s="1"/>
  <c r="AE19" i="26"/>
  <c r="AE21" s="1"/>
  <c r="AF17"/>
  <c r="AN29"/>
  <c r="AM31"/>
  <c r="AM33" s="1"/>
  <c r="AX48"/>
  <c r="AW50"/>
  <c r="AW52" s="1"/>
  <c r="AG56"/>
  <c r="AF58"/>
  <c r="AF60" s="1"/>
  <c r="AS48" i="24"/>
  <c r="AR50"/>
  <c r="AR52" s="1"/>
  <c r="BV56"/>
  <c r="BU58"/>
  <c r="BU60" s="1"/>
  <c r="BE29"/>
  <c r="BD31"/>
  <c r="BD33" s="1"/>
  <c r="BC29" i="25"/>
  <c r="BB31"/>
  <c r="BB33" s="1"/>
  <c r="BE17"/>
  <c r="BD19"/>
  <c r="BD21" s="1"/>
  <c r="BA29" i="23"/>
  <c r="AZ31"/>
  <c r="AZ33" s="1"/>
  <c r="BE56"/>
  <c r="BD58"/>
  <c r="BD60" s="1"/>
  <c r="AS48"/>
  <c r="AR50"/>
  <c r="AR52" s="1"/>
  <c r="BE56" i="22"/>
  <c r="BD58"/>
  <c r="BD60" s="1"/>
  <c r="AH29"/>
  <c r="AG31"/>
  <c r="AG33" s="1"/>
  <c r="BQ48"/>
  <c r="BP50"/>
  <c r="BP52" s="1"/>
  <c r="AI50" i="19"/>
  <c r="AI52" s="1"/>
  <c r="AJ48"/>
  <c r="BE56"/>
  <c r="BD58"/>
  <c r="BD60" s="1"/>
  <c r="AN29"/>
  <c r="AM31"/>
  <c r="AM33" s="1"/>
  <c r="AI29" i="18"/>
  <c r="AH31"/>
  <c r="AH33" s="1"/>
  <c r="BH48"/>
  <c r="BG50"/>
  <c r="BG52" s="1"/>
  <c r="BV56" i="17"/>
  <c r="BU58"/>
  <c r="BU60" s="1"/>
  <c r="AK29"/>
  <c r="AJ31"/>
  <c r="AJ33" s="1"/>
  <c r="AT48"/>
  <c r="AS50"/>
  <c r="AS52" s="1"/>
  <c r="AC29" i="16"/>
  <c r="AB31"/>
  <c r="AB33" s="1"/>
  <c r="BO48"/>
  <c r="BN50"/>
  <c r="BN52" s="1"/>
  <c r="BV17"/>
  <c r="BU19"/>
  <c r="BU21" s="1"/>
  <c r="AC29" i="15"/>
  <c r="AB31"/>
  <c r="AB33" s="1"/>
  <c r="Q31" i="3"/>
  <c r="Q33" s="1"/>
  <c r="R29"/>
  <c r="Z29" i="4"/>
  <c r="Y31"/>
  <c r="Y33" s="1"/>
  <c r="Y29" i="12"/>
  <c r="X31"/>
  <c r="X33" s="1"/>
  <c r="Z29" i="2"/>
  <c r="Y31"/>
  <c r="Y33" s="1"/>
  <c r="Y29" i="10"/>
  <c r="X31"/>
  <c r="X33" s="1"/>
  <c r="Y29" i="11"/>
  <c r="X31"/>
  <c r="X33" s="1"/>
  <c r="Y29" i="9"/>
  <c r="X31"/>
  <c r="X33" s="1"/>
  <c r="Y31" i="8"/>
  <c r="Y33" s="1"/>
  <c r="Z29"/>
  <c r="Y31" i="5"/>
  <c r="Y33" s="1"/>
  <c r="Z29"/>
  <c r="AQ56" i="32" l="1"/>
  <c r="AP58"/>
  <c r="AP60" s="1"/>
  <c r="AG31"/>
  <c r="AG33" s="1"/>
  <c r="AH29"/>
  <c r="BA48" i="31"/>
  <c r="AZ50"/>
  <c r="AZ52" s="1"/>
  <c r="AM17"/>
  <c r="AL19"/>
  <c r="AL21" s="1"/>
  <c r="AN29"/>
  <c r="AM31"/>
  <c r="AM33" s="1"/>
  <c r="AK29" i="30"/>
  <c r="AJ31"/>
  <c r="AJ33" s="1"/>
  <c r="AK29" i="29"/>
  <c r="AJ31"/>
  <c r="AJ33" s="1"/>
  <c r="BF56"/>
  <c r="BE58"/>
  <c r="BE60" s="1"/>
  <c r="BI48"/>
  <c r="BH50"/>
  <c r="BH52" s="1"/>
  <c r="AH56" i="26"/>
  <c r="AG58"/>
  <c r="AG60" s="1"/>
  <c r="AY48"/>
  <c r="AX50"/>
  <c r="AX52" s="1"/>
  <c r="AO29"/>
  <c r="AN31"/>
  <c r="AN33" s="1"/>
  <c r="AG17"/>
  <c r="AF19"/>
  <c r="AF21" s="1"/>
  <c r="BF29" i="24"/>
  <c r="BE31"/>
  <c r="BE33" s="1"/>
  <c r="BW56"/>
  <c r="BV58"/>
  <c r="BV60" s="1"/>
  <c r="AT48"/>
  <c r="AS50"/>
  <c r="AS52" s="1"/>
  <c r="BF17" i="25"/>
  <c r="BE19"/>
  <c r="BE21" s="1"/>
  <c r="BD29"/>
  <c r="BC31"/>
  <c r="BC33" s="1"/>
  <c r="AT48" i="23"/>
  <c r="AS50"/>
  <c r="AS52" s="1"/>
  <c r="BF56"/>
  <c r="BE58"/>
  <c r="BE60" s="1"/>
  <c r="BB29"/>
  <c r="BA31"/>
  <c r="BA33" s="1"/>
  <c r="BR48" i="22"/>
  <c r="BQ50"/>
  <c r="BQ52" s="1"/>
  <c r="AH31"/>
  <c r="AH33" s="1"/>
  <c r="AI29"/>
  <c r="BF56"/>
  <c r="BE58"/>
  <c r="BE60" s="1"/>
  <c r="AO29" i="19"/>
  <c r="AN31"/>
  <c r="AN33" s="1"/>
  <c r="BF56"/>
  <c r="BE58"/>
  <c r="BE60" s="1"/>
  <c r="AK48"/>
  <c r="AJ50"/>
  <c r="AJ52" s="1"/>
  <c r="BI48" i="18"/>
  <c r="BH50"/>
  <c r="BH52" s="1"/>
  <c r="AJ29"/>
  <c r="AI31"/>
  <c r="AI33" s="1"/>
  <c r="BW56" i="17"/>
  <c r="BV58"/>
  <c r="BV60" s="1"/>
  <c r="AL29"/>
  <c r="AK31"/>
  <c r="AK33" s="1"/>
  <c r="AU48"/>
  <c r="AT50"/>
  <c r="AT52" s="1"/>
  <c r="BW17" i="16"/>
  <c r="BV19"/>
  <c r="BV21" s="1"/>
  <c r="BP48"/>
  <c r="BO50"/>
  <c r="BO52" s="1"/>
  <c r="AC31"/>
  <c r="AC33" s="1"/>
  <c r="AD29"/>
  <c r="S29" i="3"/>
  <c r="R31"/>
  <c r="R33" s="1"/>
  <c r="AC31" i="15"/>
  <c r="AC33" s="1"/>
  <c r="AD29"/>
  <c r="Z29" i="10"/>
  <c r="Y31"/>
  <c r="Y33" s="1"/>
  <c r="AA29" i="8"/>
  <c r="Z31"/>
  <c r="Z33" s="1"/>
  <c r="Z31" i="4"/>
  <c r="Z33" s="1"/>
  <c r="AA29"/>
  <c r="AA29" i="2"/>
  <c r="Z31"/>
  <c r="Z33" s="1"/>
  <c r="Y31" i="9"/>
  <c r="Y33" s="1"/>
  <c r="Z29"/>
  <c r="Z29" i="11"/>
  <c r="Y31"/>
  <c r="Y33" s="1"/>
  <c r="Z29" i="12"/>
  <c r="Y31"/>
  <c r="Y33" s="1"/>
  <c r="AA29" i="5"/>
  <c r="Z31"/>
  <c r="Z33" s="1"/>
  <c r="AR56" i="32" l="1"/>
  <c r="AQ58"/>
  <c r="AQ60" s="1"/>
  <c r="AI29"/>
  <c r="AH31"/>
  <c r="AH33" s="1"/>
  <c r="AO29" i="31"/>
  <c r="AN31"/>
  <c r="AN33" s="1"/>
  <c r="AN17"/>
  <c r="AM19"/>
  <c r="AM21" s="1"/>
  <c r="BB48"/>
  <c r="BA50"/>
  <c r="BA52" s="1"/>
  <c r="AL29" i="30"/>
  <c r="AK31"/>
  <c r="AK33" s="1"/>
  <c r="BJ48" i="29"/>
  <c r="BI50"/>
  <c r="BI52" s="1"/>
  <c r="BG56"/>
  <c r="BF58"/>
  <c r="BF60" s="1"/>
  <c r="AL29"/>
  <c r="AK31"/>
  <c r="AK33" s="1"/>
  <c r="AH17" i="26"/>
  <c r="AG19"/>
  <c r="AG21" s="1"/>
  <c r="AP29"/>
  <c r="AO31"/>
  <c r="AO33" s="1"/>
  <c r="AZ48"/>
  <c r="AY50"/>
  <c r="AY52" s="1"/>
  <c r="AI56"/>
  <c r="AH58"/>
  <c r="AH60" s="1"/>
  <c r="AU48" i="24"/>
  <c r="AT50"/>
  <c r="AT52" s="1"/>
  <c r="BX56"/>
  <c r="BW58"/>
  <c r="BW60" s="1"/>
  <c r="BG29"/>
  <c r="BF31"/>
  <c r="BF33" s="1"/>
  <c r="BE29" i="25"/>
  <c r="BD31"/>
  <c r="BD33" s="1"/>
  <c r="BG17"/>
  <c r="BF19"/>
  <c r="BF21" s="1"/>
  <c r="BC29" i="23"/>
  <c r="BB31"/>
  <c r="BB33" s="1"/>
  <c r="BG56"/>
  <c r="BF58"/>
  <c r="BF60" s="1"/>
  <c r="AU48"/>
  <c r="AT50"/>
  <c r="AT52" s="1"/>
  <c r="BG56" i="22"/>
  <c r="BF58"/>
  <c r="BF60" s="1"/>
  <c r="AJ29"/>
  <c r="AI31"/>
  <c r="AI33" s="1"/>
  <c r="BS48"/>
  <c r="BR50"/>
  <c r="BR52" s="1"/>
  <c r="AL48" i="19"/>
  <c r="AK50"/>
  <c r="AK52" s="1"/>
  <c r="BG56"/>
  <c r="BF58"/>
  <c r="BF60" s="1"/>
  <c r="AP29"/>
  <c r="AO31"/>
  <c r="AO33" s="1"/>
  <c r="AK29" i="18"/>
  <c r="AJ31"/>
  <c r="AJ33" s="1"/>
  <c r="BJ48"/>
  <c r="BI50"/>
  <c r="BI52" s="1"/>
  <c r="BX56" i="17"/>
  <c r="BW58"/>
  <c r="BW60" s="1"/>
  <c r="AV48"/>
  <c r="AU50"/>
  <c r="AU52" s="1"/>
  <c r="AM29"/>
  <c r="AL31"/>
  <c r="AL33" s="1"/>
  <c r="AE29" i="16"/>
  <c r="AD31"/>
  <c r="AD33" s="1"/>
  <c r="BQ48"/>
  <c r="BP50"/>
  <c r="BP52" s="1"/>
  <c r="BX17"/>
  <c r="BW19"/>
  <c r="BW21" s="1"/>
  <c r="AE29" i="15"/>
  <c r="AD31"/>
  <c r="AD33" s="1"/>
  <c r="T29" i="3"/>
  <c r="S31"/>
  <c r="S33" s="1"/>
  <c r="AB29" i="5"/>
  <c r="AA31"/>
  <c r="AA33" s="1"/>
  <c r="AA29" i="12"/>
  <c r="Z31"/>
  <c r="Z33" s="1"/>
  <c r="AB29" i="2"/>
  <c r="AA31"/>
  <c r="AA33" s="1"/>
  <c r="AB29" i="4"/>
  <c r="AA31"/>
  <c r="AA33" s="1"/>
  <c r="AA29" i="10"/>
  <c r="Z31"/>
  <c r="Z33" s="1"/>
  <c r="AA29" i="11"/>
  <c r="Z31"/>
  <c r="Z33" s="1"/>
  <c r="AB29" i="8"/>
  <c r="AA31"/>
  <c r="AA33" s="1"/>
  <c r="AA29" i="9"/>
  <c r="Z31"/>
  <c r="Z33" s="1"/>
  <c r="AS56" i="32" l="1"/>
  <c r="AR58"/>
  <c r="AR60" s="1"/>
  <c r="AJ29"/>
  <c r="AI31"/>
  <c r="AI33" s="1"/>
  <c r="AP29" i="31"/>
  <c r="AO31"/>
  <c r="AO33" s="1"/>
  <c r="BC48"/>
  <c r="BB50"/>
  <c r="BB52" s="1"/>
  <c r="AN19"/>
  <c r="AN21" s="1"/>
  <c r="AO17"/>
  <c r="AM29" i="30"/>
  <c r="AL31"/>
  <c r="AL33" s="1"/>
  <c r="AM29" i="29"/>
  <c r="AL31"/>
  <c r="AL33" s="1"/>
  <c r="BH56"/>
  <c r="BG58"/>
  <c r="BG60" s="1"/>
  <c r="BK48"/>
  <c r="BJ50"/>
  <c r="BJ52" s="1"/>
  <c r="AJ56" i="26"/>
  <c r="AI58"/>
  <c r="AI60" s="1"/>
  <c r="BA48"/>
  <c r="AZ50"/>
  <c r="AZ52" s="1"/>
  <c r="AQ29"/>
  <c r="AP31"/>
  <c r="AP33" s="1"/>
  <c r="AI17"/>
  <c r="AH19"/>
  <c r="AH21" s="1"/>
  <c r="BH29" i="24"/>
  <c r="BG31"/>
  <c r="BG33" s="1"/>
  <c r="BY56"/>
  <c r="BX58"/>
  <c r="BX60" s="1"/>
  <c r="AV48"/>
  <c r="AU50"/>
  <c r="AU52" s="1"/>
  <c r="BH17" i="25"/>
  <c r="BG19"/>
  <c r="BG21" s="1"/>
  <c r="BF29"/>
  <c r="BE31"/>
  <c r="BE33" s="1"/>
  <c r="AV48" i="23"/>
  <c r="AU50"/>
  <c r="AU52" s="1"/>
  <c r="BH56"/>
  <c r="BG58"/>
  <c r="BG60" s="1"/>
  <c r="BD29"/>
  <c r="BC31"/>
  <c r="BC33" s="1"/>
  <c r="BT48" i="22"/>
  <c r="BS50"/>
  <c r="BS52" s="1"/>
  <c r="AK29"/>
  <c r="AJ31"/>
  <c r="AJ33" s="1"/>
  <c r="BH56"/>
  <c r="BG58"/>
  <c r="BG60" s="1"/>
  <c r="AQ29" i="19"/>
  <c r="AP31"/>
  <c r="AP33" s="1"/>
  <c r="BH56"/>
  <c r="BG58"/>
  <c r="BG60" s="1"/>
  <c r="AM48"/>
  <c r="AL50"/>
  <c r="AL52" s="1"/>
  <c r="BK48" i="18"/>
  <c r="BJ50"/>
  <c r="BJ52" s="1"/>
  <c r="AL29"/>
  <c r="AK31"/>
  <c r="AK33" s="1"/>
  <c r="BY56" i="17"/>
  <c r="BX58"/>
  <c r="BX60" s="1"/>
  <c r="AW48"/>
  <c r="AV50"/>
  <c r="AV52" s="1"/>
  <c r="AN29"/>
  <c r="AM31"/>
  <c r="AM33" s="1"/>
  <c r="BY17" i="16"/>
  <c r="BX19"/>
  <c r="BX21" s="1"/>
  <c r="BR48"/>
  <c r="BQ50"/>
  <c r="BQ52" s="1"/>
  <c r="AE31"/>
  <c r="AE33" s="1"/>
  <c r="AF29"/>
  <c r="U29" i="3"/>
  <c r="T31"/>
  <c r="T33" s="1"/>
  <c r="AF29" i="15"/>
  <c r="AE31"/>
  <c r="AE33" s="1"/>
  <c r="AB29" i="9"/>
  <c r="AA31"/>
  <c r="AA33" s="1"/>
  <c r="AC29" i="4"/>
  <c r="AB31"/>
  <c r="AB33" s="1"/>
  <c r="AC29" i="8"/>
  <c r="AB31"/>
  <c r="AB33" s="1"/>
  <c r="AB31" i="2"/>
  <c r="AB33" s="1"/>
  <c r="AC29"/>
  <c r="AB29" i="11"/>
  <c r="AA31"/>
  <c r="AA33" s="1"/>
  <c r="AB29" i="12"/>
  <c r="AA31"/>
  <c r="AA33" s="1"/>
  <c r="AB29" i="10"/>
  <c r="AA31"/>
  <c r="AA33" s="1"/>
  <c r="AC29" i="5"/>
  <c r="AB31"/>
  <c r="AB33" s="1"/>
  <c r="AT56" i="32" l="1"/>
  <c r="AS58"/>
  <c r="AS60" s="1"/>
  <c r="AK29"/>
  <c r="AJ31"/>
  <c r="AJ33" s="1"/>
  <c r="AP17" i="31"/>
  <c r="AO19"/>
  <c r="AO21" s="1"/>
  <c r="BD48"/>
  <c r="BC50"/>
  <c r="BC52" s="1"/>
  <c r="AQ29"/>
  <c r="AP31"/>
  <c r="AP33" s="1"/>
  <c r="AM31" i="30"/>
  <c r="AM33" s="1"/>
  <c r="AN29"/>
  <c r="BL48" i="29"/>
  <c r="BK50"/>
  <c r="BK52" s="1"/>
  <c r="BI56"/>
  <c r="BH58"/>
  <c r="BH60" s="1"/>
  <c r="AN29"/>
  <c r="AM31"/>
  <c r="AM33" s="1"/>
  <c r="AJ17" i="26"/>
  <c r="AI19"/>
  <c r="AI21" s="1"/>
  <c r="AR29"/>
  <c r="AQ31"/>
  <c r="AQ33" s="1"/>
  <c r="BB48"/>
  <c r="BA50"/>
  <c r="BA52" s="1"/>
  <c r="AK56"/>
  <c r="AJ58"/>
  <c r="AJ60" s="1"/>
  <c r="AW48" i="24"/>
  <c r="AV50"/>
  <c r="AV52" s="1"/>
  <c r="BZ56"/>
  <c r="BZ58" s="1"/>
  <c r="BZ60" s="1"/>
  <c r="C60" s="1"/>
  <c r="C61" s="1"/>
  <c r="BY58"/>
  <c r="BY60" s="1"/>
  <c r="BI29"/>
  <c r="BH31"/>
  <c r="BH33" s="1"/>
  <c r="BG29" i="25"/>
  <c r="BF31"/>
  <c r="BF33" s="1"/>
  <c r="BI17"/>
  <c r="BH19"/>
  <c r="BH21" s="1"/>
  <c r="BE29" i="23"/>
  <c r="BD31"/>
  <c r="BD33" s="1"/>
  <c r="BI56"/>
  <c r="BH58"/>
  <c r="BH60" s="1"/>
  <c r="AW48"/>
  <c r="AV50"/>
  <c r="AV52" s="1"/>
  <c r="BI56" i="22"/>
  <c r="BH58"/>
  <c r="BH60" s="1"/>
  <c r="AK31"/>
  <c r="AK33" s="1"/>
  <c r="AL29"/>
  <c r="BU48"/>
  <c r="BT50"/>
  <c r="BT52" s="1"/>
  <c r="AN48" i="19"/>
  <c r="AM50"/>
  <c r="AM52" s="1"/>
  <c r="BI56"/>
  <c r="BH58"/>
  <c r="BH60" s="1"/>
  <c r="AR29"/>
  <c r="AQ31"/>
  <c r="AQ33" s="1"/>
  <c r="AM29" i="18"/>
  <c r="AL31"/>
  <c r="AL33" s="1"/>
  <c r="BL48"/>
  <c r="BK50"/>
  <c r="BK52" s="1"/>
  <c r="BZ56" i="17"/>
  <c r="BZ58" s="1"/>
  <c r="BZ60" s="1"/>
  <c r="C60" s="1"/>
  <c r="C61" s="1"/>
  <c r="BY58"/>
  <c r="BY60" s="1"/>
  <c r="AX48"/>
  <c r="AW50"/>
  <c r="AW52" s="1"/>
  <c r="AO29"/>
  <c r="AN31"/>
  <c r="AN33" s="1"/>
  <c r="AG29" i="16"/>
  <c r="AF31"/>
  <c r="AF33" s="1"/>
  <c r="BS48"/>
  <c r="BR50"/>
  <c r="BR52" s="1"/>
  <c r="BZ17"/>
  <c r="BZ19" s="1"/>
  <c r="BZ21" s="1"/>
  <c r="C21" s="1"/>
  <c r="C22" s="1"/>
  <c r="BY19"/>
  <c r="BY21" s="1"/>
  <c r="AG29" i="15"/>
  <c r="AF31"/>
  <c r="AF33" s="1"/>
  <c r="V29" i="3"/>
  <c r="U31"/>
  <c r="U33" s="1"/>
  <c r="AB31" i="10"/>
  <c r="AB33" s="1"/>
  <c r="AC29"/>
  <c r="AD29" i="8"/>
  <c r="AC31"/>
  <c r="AC33" s="1"/>
  <c r="AC29" i="12"/>
  <c r="AB31"/>
  <c r="AB33" s="1"/>
  <c r="AD29" i="4"/>
  <c r="AC31"/>
  <c r="AC33" s="1"/>
  <c r="AD29" i="2"/>
  <c r="AC31"/>
  <c r="AC33" s="1"/>
  <c r="AD29" i="5"/>
  <c r="AC31"/>
  <c r="AC33" s="1"/>
  <c r="AC29" i="11"/>
  <c r="AB31"/>
  <c r="AB33" s="1"/>
  <c r="AC29" i="9"/>
  <c r="AB31"/>
  <c r="AB33" s="1"/>
  <c r="AU56" i="32" l="1"/>
  <c r="AT58"/>
  <c r="AT60" s="1"/>
  <c r="AL29"/>
  <c r="AK31"/>
  <c r="AK33" s="1"/>
  <c r="AR29" i="31"/>
  <c r="AQ31"/>
  <c r="AQ33" s="1"/>
  <c r="BE48"/>
  <c r="BD50"/>
  <c r="BD52" s="1"/>
  <c r="AQ17"/>
  <c r="AP19"/>
  <c r="AP21" s="1"/>
  <c r="AO29" i="30"/>
  <c r="AN31"/>
  <c r="AN33" s="1"/>
  <c r="AO29" i="29"/>
  <c r="AN31"/>
  <c r="AN33" s="1"/>
  <c r="BJ56"/>
  <c r="BI58"/>
  <c r="BI60" s="1"/>
  <c r="BM48"/>
  <c r="BL50"/>
  <c r="BL52" s="1"/>
  <c r="AL56" i="26"/>
  <c r="AK58"/>
  <c r="AK60" s="1"/>
  <c r="BC48"/>
  <c r="BB50"/>
  <c r="BB52" s="1"/>
  <c r="AS29"/>
  <c r="AR31"/>
  <c r="AR33" s="1"/>
  <c r="AK17"/>
  <c r="AJ19"/>
  <c r="AJ21" s="1"/>
  <c r="BJ29" i="24"/>
  <c r="BI31"/>
  <c r="BI33" s="1"/>
  <c r="AX48"/>
  <c r="AW50"/>
  <c r="AW52" s="1"/>
  <c r="BJ17" i="25"/>
  <c r="BI19"/>
  <c r="BI21" s="1"/>
  <c r="BH29"/>
  <c r="BG31"/>
  <c r="BG33" s="1"/>
  <c r="AX48" i="23"/>
  <c r="AW50"/>
  <c r="AW52" s="1"/>
  <c r="BJ56"/>
  <c r="BI58"/>
  <c r="BI60" s="1"/>
  <c r="BF29"/>
  <c r="BE31"/>
  <c r="BE33" s="1"/>
  <c r="BV48" i="22"/>
  <c r="BU50"/>
  <c r="BU52" s="1"/>
  <c r="AL31"/>
  <c r="AL33" s="1"/>
  <c r="AM29"/>
  <c r="BJ56"/>
  <c r="BI58"/>
  <c r="BI60" s="1"/>
  <c r="AS29" i="19"/>
  <c r="AR31"/>
  <c r="AR33" s="1"/>
  <c r="BJ56"/>
  <c r="BI58"/>
  <c r="BI60" s="1"/>
  <c r="AO48"/>
  <c r="AN50"/>
  <c r="AN52" s="1"/>
  <c r="BM48" i="18"/>
  <c r="BL50"/>
  <c r="BL52" s="1"/>
  <c r="AN29"/>
  <c r="AM31"/>
  <c r="AM33" s="1"/>
  <c r="AY48" i="17"/>
  <c r="AX50"/>
  <c r="AX52" s="1"/>
  <c r="AP29"/>
  <c r="AO31"/>
  <c r="AO33" s="1"/>
  <c r="T61" i="16"/>
  <c r="N23"/>
  <c r="BT48"/>
  <c r="BS50"/>
  <c r="BS52" s="1"/>
  <c r="AH29"/>
  <c r="AG31"/>
  <c r="AG33" s="1"/>
  <c r="W29" i="3"/>
  <c r="V31"/>
  <c r="V33" s="1"/>
  <c r="AG31" i="15"/>
  <c r="AG33" s="1"/>
  <c r="AH29"/>
  <c r="AC31" i="11"/>
  <c r="AC33" s="1"/>
  <c r="AD29"/>
  <c r="AC31" i="12"/>
  <c r="AC33" s="1"/>
  <c r="AD29"/>
  <c r="AE29" i="5"/>
  <c r="AD31"/>
  <c r="AD33" s="1"/>
  <c r="AE29" i="8"/>
  <c r="AD31"/>
  <c r="AD33" s="1"/>
  <c r="AE29" i="2"/>
  <c r="AD31"/>
  <c r="AD33" s="1"/>
  <c r="AD29" i="10"/>
  <c r="AC31"/>
  <c r="AC33" s="1"/>
  <c r="AD29" i="9"/>
  <c r="AC31"/>
  <c r="AC33" s="1"/>
  <c r="AE29" i="4"/>
  <c r="AD31"/>
  <c r="AD33" s="1"/>
  <c r="AV56" i="32" l="1"/>
  <c r="AU58"/>
  <c r="AU60" s="1"/>
  <c r="AM29"/>
  <c r="AL31"/>
  <c r="AL33" s="1"/>
  <c r="AR17" i="31"/>
  <c r="AQ19"/>
  <c r="AQ21" s="1"/>
  <c r="BF48"/>
  <c r="BE50"/>
  <c r="BE52" s="1"/>
  <c r="AS29"/>
  <c r="AR31"/>
  <c r="AR33" s="1"/>
  <c r="AP29" i="30"/>
  <c r="AO31"/>
  <c r="AO33" s="1"/>
  <c r="BN48" i="29"/>
  <c r="BM50"/>
  <c r="BM52" s="1"/>
  <c r="BK56"/>
  <c r="BJ58"/>
  <c r="BJ60" s="1"/>
  <c r="AP29"/>
  <c r="AO31"/>
  <c r="AO33" s="1"/>
  <c r="AL17" i="26"/>
  <c r="AK19"/>
  <c r="AK21" s="1"/>
  <c r="AT29"/>
  <c r="AS31"/>
  <c r="AS33" s="1"/>
  <c r="BD48"/>
  <c r="BC50"/>
  <c r="BC52" s="1"/>
  <c r="AM56"/>
  <c r="AL58"/>
  <c r="AL60" s="1"/>
  <c r="AY48" i="24"/>
  <c r="AX50"/>
  <c r="AX52" s="1"/>
  <c r="BK29"/>
  <c r="BJ31"/>
  <c r="BJ33" s="1"/>
  <c r="BI29" i="25"/>
  <c r="BH31"/>
  <c r="BH33" s="1"/>
  <c r="BK17"/>
  <c r="BJ19"/>
  <c r="BJ21" s="1"/>
  <c r="BG29" i="23"/>
  <c r="BF31"/>
  <c r="BF33" s="1"/>
  <c r="BK56"/>
  <c r="BJ58"/>
  <c r="BJ60" s="1"/>
  <c r="AY48"/>
  <c r="AX50"/>
  <c r="AX52" s="1"/>
  <c r="BK56" i="22"/>
  <c r="BJ58"/>
  <c r="BJ60" s="1"/>
  <c r="AN29"/>
  <c r="AM31"/>
  <c r="AM33" s="1"/>
  <c r="BW48"/>
  <c r="BV50"/>
  <c r="BV52" s="1"/>
  <c r="AP48" i="19"/>
  <c r="AO50"/>
  <c r="AO52" s="1"/>
  <c r="BK56"/>
  <c r="BJ58"/>
  <c r="BJ60" s="1"/>
  <c r="AT29"/>
  <c r="AS31"/>
  <c r="AS33" s="1"/>
  <c r="AN31" i="18"/>
  <c r="AN33" s="1"/>
  <c r="AO29"/>
  <c r="BN48"/>
  <c r="BM50"/>
  <c r="BM52" s="1"/>
  <c r="AP31" i="17"/>
  <c r="AP33" s="1"/>
  <c r="AQ29"/>
  <c r="AZ48"/>
  <c r="AY50"/>
  <c r="AY52" s="1"/>
  <c r="AI29" i="16"/>
  <c r="AH31"/>
  <c r="AH33" s="1"/>
  <c r="BU48"/>
  <c r="BT50"/>
  <c r="BT52" s="1"/>
  <c r="AI29" i="15"/>
  <c r="AH31"/>
  <c r="AH33" s="1"/>
  <c r="X29" i="3"/>
  <c r="W31"/>
  <c r="W33" s="1"/>
  <c r="AD31" i="9"/>
  <c r="AD33" s="1"/>
  <c r="AE29"/>
  <c r="AF29" i="8"/>
  <c r="AE31"/>
  <c r="AE33" s="1"/>
  <c r="AE29" i="10"/>
  <c r="AD31"/>
  <c r="AD33" s="1"/>
  <c r="AF29" i="5"/>
  <c r="AE31"/>
  <c r="AE33" s="1"/>
  <c r="AD31" i="12"/>
  <c r="AD33" s="1"/>
  <c r="AE29"/>
  <c r="AE29" i="11"/>
  <c r="AD31"/>
  <c r="AD33" s="1"/>
  <c r="AF29" i="4"/>
  <c r="AE31"/>
  <c r="AE33" s="1"/>
  <c r="AF29" i="2"/>
  <c r="AE31"/>
  <c r="AE33" s="1"/>
  <c r="AW56" i="32" l="1"/>
  <c r="AV58"/>
  <c r="AV60" s="1"/>
  <c r="AN29"/>
  <c r="AM31"/>
  <c r="AM33" s="1"/>
  <c r="AT29" i="31"/>
  <c r="AS31"/>
  <c r="AS33" s="1"/>
  <c r="BG48"/>
  <c r="BF50"/>
  <c r="BF52" s="1"/>
  <c r="AS17"/>
  <c r="AR19"/>
  <c r="AR21" s="1"/>
  <c r="AQ29" i="30"/>
  <c r="AP31"/>
  <c r="AP33" s="1"/>
  <c r="AQ29" i="29"/>
  <c r="AP31"/>
  <c r="AP33" s="1"/>
  <c r="BL56"/>
  <c r="BK58"/>
  <c r="BK60" s="1"/>
  <c r="BO48"/>
  <c r="BN50"/>
  <c r="BN52" s="1"/>
  <c r="AN56" i="26"/>
  <c r="AM58"/>
  <c r="AM60" s="1"/>
  <c r="BE48"/>
  <c r="BD50"/>
  <c r="BD52" s="1"/>
  <c r="AU29"/>
  <c r="AT31"/>
  <c r="AT33" s="1"/>
  <c r="AM17"/>
  <c r="AL19"/>
  <c r="AL21" s="1"/>
  <c r="BL29" i="24"/>
  <c r="BK31"/>
  <c r="BK33" s="1"/>
  <c r="AZ48"/>
  <c r="AY50"/>
  <c r="AY52" s="1"/>
  <c r="BJ29" i="25"/>
  <c r="BI31"/>
  <c r="BI33" s="1"/>
  <c r="BL17"/>
  <c r="BK19"/>
  <c r="BK21" s="1"/>
  <c r="AZ48" i="23"/>
  <c r="AY50"/>
  <c r="AY52" s="1"/>
  <c r="BL56"/>
  <c r="BK58"/>
  <c r="BK60" s="1"/>
  <c r="BH29"/>
  <c r="BG31"/>
  <c r="BG33" s="1"/>
  <c r="BX48" i="22"/>
  <c r="BW50"/>
  <c r="BW52" s="1"/>
  <c r="AO29"/>
  <c r="AN31"/>
  <c r="AN33" s="1"/>
  <c r="BL56"/>
  <c r="BK58"/>
  <c r="BK60" s="1"/>
  <c r="AT31" i="19"/>
  <c r="AT33" s="1"/>
  <c r="AU29"/>
  <c r="BL56"/>
  <c r="BK58"/>
  <c r="BK60" s="1"/>
  <c r="AQ48"/>
  <c r="AP50"/>
  <c r="AP52" s="1"/>
  <c r="BO48" i="18"/>
  <c r="BN50"/>
  <c r="BN52" s="1"/>
  <c r="AP29"/>
  <c r="AO31"/>
  <c r="AO33" s="1"/>
  <c r="BA48" i="17"/>
  <c r="AZ50"/>
  <c r="AZ52" s="1"/>
  <c r="AR29"/>
  <c r="AQ31"/>
  <c r="AQ33" s="1"/>
  <c r="BV48" i="16"/>
  <c r="BU50"/>
  <c r="BU52" s="1"/>
  <c r="AJ29"/>
  <c r="AI31"/>
  <c r="AI33" s="1"/>
  <c r="Y29" i="3"/>
  <c r="X31"/>
  <c r="X33" s="1"/>
  <c r="AJ29" i="15"/>
  <c r="AI31"/>
  <c r="AI33" s="1"/>
  <c r="AG29" i="4"/>
  <c r="AF31"/>
  <c r="AF33" s="1"/>
  <c r="AG29" i="5"/>
  <c r="AF31"/>
  <c r="AF33" s="1"/>
  <c r="AE31" i="11"/>
  <c r="AE33" s="1"/>
  <c r="AF29"/>
  <c r="AF29" i="10"/>
  <c r="AE31"/>
  <c r="AE33" s="1"/>
  <c r="AG29" i="8"/>
  <c r="AF31"/>
  <c r="AF33" s="1"/>
  <c r="AF29" i="12"/>
  <c r="AE31"/>
  <c r="AE33" s="1"/>
  <c r="AF29" i="9"/>
  <c r="AE31"/>
  <c r="AE33" s="1"/>
  <c r="AG29" i="2"/>
  <c r="AF31"/>
  <c r="AF33" s="1"/>
  <c r="AW58" i="32" l="1"/>
  <c r="AW60" s="1"/>
  <c r="AX56"/>
  <c r="AO29"/>
  <c r="AN31"/>
  <c r="AN33" s="1"/>
  <c r="AU29" i="31"/>
  <c r="AT31"/>
  <c r="AT33" s="1"/>
  <c r="AT17"/>
  <c r="AS19"/>
  <c r="AS21" s="1"/>
  <c r="BH48"/>
  <c r="BG50"/>
  <c r="BG52" s="1"/>
  <c r="AR29" i="30"/>
  <c r="AQ31"/>
  <c r="AQ33" s="1"/>
  <c r="BP48" i="29"/>
  <c r="BO50"/>
  <c r="BO52" s="1"/>
  <c r="BM56"/>
  <c r="BL58"/>
  <c r="BL60" s="1"/>
  <c r="AR29"/>
  <c r="AQ31"/>
  <c r="AQ33" s="1"/>
  <c r="AM19" i="26"/>
  <c r="AM21" s="1"/>
  <c r="AN17"/>
  <c r="AV29"/>
  <c r="AU31"/>
  <c r="AU33" s="1"/>
  <c r="BF48"/>
  <c r="BE50"/>
  <c r="BE52" s="1"/>
  <c r="AO56"/>
  <c r="AN58"/>
  <c r="AN60" s="1"/>
  <c r="BA48" i="24"/>
  <c r="AZ50"/>
  <c r="AZ52" s="1"/>
  <c r="BM29"/>
  <c r="BL31"/>
  <c r="BL33" s="1"/>
  <c r="BM17" i="25"/>
  <c r="BL19"/>
  <c r="BL21" s="1"/>
  <c r="BK29"/>
  <c r="BJ31"/>
  <c r="BJ33" s="1"/>
  <c r="BI29" i="23"/>
  <c r="BH31"/>
  <c r="BH33" s="1"/>
  <c r="BM56"/>
  <c r="BL58"/>
  <c r="BL60" s="1"/>
  <c r="BA48"/>
  <c r="AZ50"/>
  <c r="AZ52" s="1"/>
  <c r="BM56" i="22"/>
  <c r="BL58"/>
  <c r="BL60" s="1"/>
  <c r="AP29"/>
  <c r="AO31"/>
  <c r="AO33" s="1"/>
  <c r="BY48"/>
  <c r="BX50"/>
  <c r="BX52" s="1"/>
  <c r="AQ50" i="19"/>
  <c r="AQ52" s="1"/>
  <c r="AR48"/>
  <c r="BM56"/>
  <c r="BL58"/>
  <c r="BL60" s="1"/>
  <c r="AV29"/>
  <c r="AU31"/>
  <c r="AU33" s="1"/>
  <c r="AQ29" i="18"/>
  <c r="AP31"/>
  <c r="AP33" s="1"/>
  <c r="BP48"/>
  <c r="BO50"/>
  <c r="BO52" s="1"/>
  <c r="AS29" i="17"/>
  <c r="AR31"/>
  <c r="AR33" s="1"/>
  <c r="BB48"/>
  <c r="BA50"/>
  <c r="BA52" s="1"/>
  <c r="AK29" i="16"/>
  <c r="AJ31"/>
  <c r="AJ33" s="1"/>
  <c r="BW48"/>
  <c r="BV50"/>
  <c r="BV52" s="1"/>
  <c r="AK29" i="15"/>
  <c r="AJ31"/>
  <c r="AJ33" s="1"/>
  <c r="Y31" i="3"/>
  <c r="Y33" s="1"/>
  <c r="Z29"/>
  <c r="AF31" i="9"/>
  <c r="AF33" s="1"/>
  <c r="AG29"/>
  <c r="AG29" i="10"/>
  <c r="AF31"/>
  <c r="AF33" s="1"/>
  <c r="AG29" i="11"/>
  <c r="AF31"/>
  <c r="AF33" s="1"/>
  <c r="AF31" i="12"/>
  <c r="AF33" s="1"/>
  <c r="AG29"/>
  <c r="AH29" i="8"/>
  <c r="AG31"/>
  <c r="AG33" s="1"/>
  <c r="AH29" i="5"/>
  <c r="AG31"/>
  <c r="AG33" s="1"/>
  <c r="AH29" i="2"/>
  <c r="AG31"/>
  <c r="AG33" s="1"/>
  <c r="AH29" i="4"/>
  <c r="AG31"/>
  <c r="AG33" s="1"/>
  <c r="AY56" i="32" l="1"/>
  <c r="AX58"/>
  <c r="AX60" s="1"/>
  <c r="AP29"/>
  <c r="AO31"/>
  <c r="AO33" s="1"/>
  <c r="BI48" i="31"/>
  <c r="BH50"/>
  <c r="BH52" s="1"/>
  <c r="AU17"/>
  <c r="AT19"/>
  <c r="AT21" s="1"/>
  <c r="AV29"/>
  <c r="AU31"/>
  <c r="AU33" s="1"/>
  <c r="AR31" i="30"/>
  <c r="AR33" s="1"/>
  <c r="AS29"/>
  <c r="AS29" i="29"/>
  <c r="AR31"/>
  <c r="AR33" s="1"/>
  <c r="BN56"/>
  <c r="BM58"/>
  <c r="BM60" s="1"/>
  <c r="BQ48"/>
  <c r="BP50"/>
  <c r="BP52" s="1"/>
  <c r="AP56" i="26"/>
  <c r="AO58"/>
  <c r="AO60" s="1"/>
  <c r="BG48"/>
  <c r="BF50"/>
  <c r="BF52" s="1"/>
  <c r="AW29"/>
  <c r="AV31"/>
  <c r="AV33" s="1"/>
  <c r="AO17"/>
  <c r="AN19"/>
  <c r="AN21" s="1"/>
  <c r="BN29" i="24"/>
  <c r="BM31"/>
  <c r="BM33" s="1"/>
  <c r="BB48"/>
  <c r="BA50"/>
  <c r="BA52" s="1"/>
  <c r="BL29" i="25"/>
  <c r="BK31"/>
  <c r="BK33" s="1"/>
  <c r="BN17"/>
  <c r="BM19"/>
  <c r="BM21" s="1"/>
  <c r="BB48" i="23"/>
  <c r="BA50"/>
  <c r="BA52" s="1"/>
  <c r="BN56"/>
  <c r="BM58"/>
  <c r="BM60" s="1"/>
  <c r="BJ29"/>
  <c r="BI31"/>
  <c r="BI33" s="1"/>
  <c r="BZ48" i="22"/>
  <c r="BZ50" s="1"/>
  <c r="BZ52" s="1"/>
  <c r="C52" s="1"/>
  <c r="C53" s="1"/>
  <c r="C54" s="1"/>
  <c r="BY50"/>
  <c r="BY52" s="1"/>
  <c r="BY36" s="1"/>
  <c r="BY55" s="1"/>
  <c r="AQ29"/>
  <c r="AP31"/>
  <c r="AP33" s="1"/>
  <c r="BN56"/>
  <c r="BM58"/>
  <c r="BM60" s="1"/>
  <c r="AW29" i="19"/>
  <c r="AV31"/>
  <c r="AV33" s="1"/>
  <c r="BN56"/>
  <c r="BM58"/>
  <c r="BM60" s="1"/>
  <c r="AS48"/>
  <c r="AR50"/>
  <c r="AR52" s="1"/>
  <c r="BQ48" i="18"/>
  <c r="BP50"/>
  <c r="BP52" s="1"/>
  <c r="AQ31"/>
  <c r="AQ33" s="1"/>
  <c r="AR29"/>
  <c r="BC48" i="17"/>
  <c r="BB50"/>
  <c r="BB52" s="1"/>
  <c r="AT29"/>
  <c r="AS31"/>
  <c r="AS33" s="1"/>
  <c r="BX48" i="16"/>
  <c r="BW50"/>
  <c r="BW52" s="1"/>
  <c r="AL29"/>
  <c r="AK31"/>
  <c r="AK33" s="1"/>
  <c r="AA29" i="3"/>
  <c r="Z31"/>
  <c r="Z33" s="1"/>
  <c r="AK31" i="15"/>
  <c r="AK33" s="1"/>
  <c r="AL29"/>
  <c r="AH29" i="12"/>
  <c r="AG31"/>
  <c r="AG33" s="1"/>
  <c r="AI29" i="2"/>
  <c r="AH31"/>
  <c r="AH33" s="1"/>
  <c r="AH29" i="11"/>
  <c r="AG31"/>
  <c r="AG33" s="1"/>
  <c r="AI29" i="5"/>
  <c r="AH31"/>
  <c r="AH33" s="1"/>
  <c r="AH29" i="10"/>
  <c r="AG31"/>
  <c r="AG33" s="1"/>
  <c r="AH29" i="9"/>
  <c r="AG31"/>
  <c r="AG33" s="1"/>
  <c r="AI29" i="4"/>
  <c r="AH31"/>
  <c r="AH33" s="1"/>
  <c r="AI29" i="8"/>
  <c r="AH31"/>
  <c r="AH33" s="1"/>
  <c r="AY58" i="32" l="1"/>
  <c r="AY60" s="1"/>
  <c r="AZ56"/>
  <c r="AQ29"/>
  <c r="AP31"/>
  <c r="AP33" s="1"/>
  <c r="AW29" i="31"/>
  <c r="AV31"/>
  <c r="AV33" s="1"/>
  <c r="AV17"/>
  <c r="AU19"/>
  <c r="AU21" s="1"/>
  <c r="BJ48"/>
  <c r="BI50"/>
  <c r="BI52" s="1"/>
  <c r="AT29" i="30"/>
  <c r="AS31"/>
  <c r="AS33" s="1"/>
  <c r="BR48" i="29"/>
  <c r="BQ50"/>
  <c r="BQ52" s="1"/>
  <c r="BO56"/>
  <c r="BN58"/>
  <c r="BN60" s="1"/>
  <c r="AT29"/>
  <c r="AS31"/>
  <c r="AS33" s="1"/>
  <c r="AP17" i="26"/>
  <c r="AO19"/>
  <c r="AO21" s="1"/>
  <c r="AX29"/>
  <c r="AW31"/>
  <c r="AW33" s="1"/>
  <c r="BH48"/>
  <c r="BG50"/>
  <c r="BG52" s="1"/>
  <c r="AQ56"/>
  <c r="AP58"/>
  <c r="AP60" s="1"/>
  <c r="BC48" i="24"/>
  <c r="BB50"/>
  <c r="BB52" s="1"/>
  <c r="BO29"/>
  <c r="BN31"/>
  <c r="BN33" s="1"/>
  <c r="BO17" i="25"/>
  <c r="BN19"/>
  <c r="BN21" s="1"/>
  <c r="BM29"/>
  <c r="BL31"/>
  <c r="BL33" s="1"/>
  <c r="BK29" i="23"/>
  <c r="BJ31"/>
  <c r="BJ33" s="1"/>
  <c r="BO56"/>
  <c r="BN58"/>
  <c r="BN60" s="1"/>
  <c r="BC48"/>
  <c r="BB50"/>
  <c r="BB52" s="1"/>
  <c r="BO56" i="22"/>
  <c r="BN58"/>
  <c r="BN60" s="1"/>
  <c r="AR29"/>
  <c r="AQ31"/>
  <c r="AQ33" s="1"/>
  <c r="AT48" i="19"/>
  <c r="AS50"/>
  <c r="AS52" s="1"/>
  <c r="BO56"/>
  <c r="BN58"/>
  <c r="BN60" s="1"/>
  <c r="AX29"/>
  <c r="AW31"/>
  <c r="AW33" s="1"/>
  <c r="AS29" i="18"/>
  <c r="AR31"/>
  <c r="AR33" s="1"/>
  <c r="BR48"/>
  <c r="BQ50"/>
  <c r="BQ52" s="1"/>
  <c r="AU29" i="17"/>
  <c r="AT31"/>
  <c r="AT33" s="1"/>
  <c r="BD48"/>
  <c r="BC50"/>
  <c r="BC52" s="1"/>
  <c r="AM29" i="16"/>
  <c r="AL31"/>
  <c r="AL33" s="1"/>
  <c r="BY48"/>
  <c r="BX50"/>
  <c r="BX52" s="1"/>
  <c r="AM29" i="15"/>
  <c r="AL31"/>
  <c r="AL33" s="1"/>
  <c r="AA31" i="3"/>
  <c r="AA33" s="1"/>
  <c r="AB29"/>
  <c r="AJ29" i="4"/>
  <c r="AI31"/>
  <c r="AI33" s="1"/>
  <c r="AH31" i="11"/>
  <c r="AH33" s="1"/>
  <c r="AI29"/>
  <c r="AI29" i="9"/>
  <c r="AH31"/>
  <c r="AH33" s="1"/>
  <c r="AJ29" i="2"/>
  <c r="AI31"/>
  <c r="AI33" s="1"/>
  <c r="AI29" i="10"/>
  <c r="AH31"/>
  <c r="AH33" s="1"/>
  <c r="AJ29" i="8"/>
  <c r="AI31"/>
  <c r="AI33" s="1"/>
  <c r="AJ29" i="5"/>
  <c r="AI31"/>
  <c r="AI33" s="1"/>
  <c r="AI29" i="12"/>
  <c r="AH31"/>
  <c r="AH33" s="1"/>
  <c r="A4" i="33"/>
  <c r="BA56" i="32" l="1"/>
  <c r="AZ58"/>
  <c r="AZ60" s="1"/>
  <c r="AR29"/>
  <c r="AQ31"/>
  <c r="AQ33" s="1"/>
  <c r="AX29" i="31"/>
  <c r="AW31"/>
  <c r="AW33" s="1"/>
  <c r="BK48"/>
  <c r="BJ50"/>
  <c r="BJ52" s="1"/>
  <c r="AV19"/>
  <c r="AV21" s="1"/>
  <c r="AW17"/>
  <c r="AU29" i="30"/>
  <c r="AT31"/>
  <c r="AT33" s="1"/>
  <c r="AU29" i="29"/>
  <c r="AT31"/>
  <c r="AT33" s="1"/>
  <c r="BP56"/>
  <c r="BO58"/>
  <c r="BO60" s="1"/>
  <c r="BS48"/>
  <c r="BR50"/>
  <c r="BR52" s="1"/>
  <c r="AR56" i="26"/>
  <c r="AQ58"/>
  <c r="AQ60" s="1"/>
  <c r="BI48"/>
  <c r="BH50"/>
  <c r="BH52" s="1"/>
  <c r="AY29"/>
  <c r="AX31"/>
  <c r="AX33" s="1"/>
  <c r="AP19"/>
  <c r="AP21" s="1"/>
  <c r="AQ17"/>
  <c r="BP29" i="24"/>
  <c r="BO31"/>
  <c r="BO33" s="1"/>
  <c r="BD48"/>
  <c r="BC50"/>
  <c r="BC52" s="1"/>
  <c r="BN29" i="25"/>
  <c r="BM31"/>
  <c r="BM33" s="1"/>
  <c r="BP17"/>
  <c r="BO19"/>
  <c r="BO21" s="1"/>
  <c r="BD48" i="23"/>
  <c r="BC50"/>
  <c r="BC52" s="1"/>
  <c r="BP56"/>
  <c r="BO58"/>
  <c r="BO60" s="1"/>
  <c r="BL29"/>
  <c r="BK31"/>
  <c r="BK33" s="1"/>
  <c r="AS29" i="22"/>
  <c r="AR31"/>
  <c r="AR33" s="1"/>
  <c r="BP56"/>
  <c r="BO58"/>
  <c r="BO60" s="1"/>
  <c r="AY29" i="19"/>
  <c r="AX31"/>
  <c r="AX33" s="1"/>
  <c r="BP56"/>
  <c r="BO58"/>
  <c r="BO60" s="1"/>
  <c r="AU48"/>
  <c r="AT50"/>
  <c r="AT52" s="1"/>
  <c r="BS48" i="18"/>
  <c r="BR50"/>
  <c r="BR52" s="1"/>
  <c r="AT29"/>
  <c r="AS31"/>
  <c r="AS33" s="1"/>
  <c r="BE48" i="17"/>
  <c r="BD50"/>
  <c r="BD52" s="1"/>
  <c r="AU31"/>
  <c r="AU33" s="1"/>
  <c r="AV29"/>
  <c r="BZ48" i="16"/>
  <c r="BZ50" s="1"/>
  <c r="BZ52" s="1"/>
  <c r="C52" s="1"/>
  <c r="C53" s="1"/>
  <c r="C54" s="1"/>
  <c r="BY50"/>
  <c r="BY52" s="1"/>
  <c r="AN29"/>
  <c r="AM31"/>
  <c r="AM33" s="1"/>
  <c r="AC29" i="3"/>
  <c r="AB31"/>
  <c r="AB33" s="1"/>
  <c r="AN29" i="15"/>
  <c r="AM31"/>
  <c r="AM33" s="1"/>
  <c r="AJ31" i="5"/>
  <c r="AJ33" s="1"/>
  <c r="AK29"/>
  <c r="AK29" i="8"/>
  <c r="AJ31"/>
  <c r="AJ33" s="1"/>
  <c r="AJ29" i="9"/>
  <c r="AI31"/>
  <c r="AI33" s="1"/>
  <c r="AJ29" i="11"/>
  <c r="AI31"/>
  <c r="AI33" s="1"/>
  <c r="AJ31" i="2"/>
  <c r="AJ33" s="1"/>
  <c r="AK29"/>
  <c r="AJ29" i="12"/>
  <c r="AI31"/>
  <c r="AI33" s="1"/>
  <c r="AJ29" i="10"/>
  <c r="AI31"/>
  <c r="AI33" s="1"/>
  <c r="AK29" i="4"/>
  <c r="AJ31"/>
  <c r="AJ33" s="1"/>
  <c r="A1" i="33"/>
  <c r="BA58" i="32" l="1"/>
  <c r="BA60" s="1"/>
  <c r="BB56"/>
  <c r="AS29"/>
  <c r="AR31"/>
  <c r="AR33" s="1"/>
  <c r="AX17" i="31"/>
  <c r="AW19"/>
  <c r="AW21" s="1"/>
  <c r="BL48"/>
  <c r="BK50"/>
  <c r="BK52" s="1"/>
  <c r="AY29"/>
  <c r="AX31"/>
  <c r="AX33" s="1"/>
  <c r="AU31" i="30"/>
  <c r="AU33" s="1"/>
  <c r="AV29"/>
  <c r="BT48" i="29"/>
  <c r="BS50"/>
  <c r="BS52" s="1"/>
  <c r="BQ56"/>
  <c r="BP58"/>
  <c r="BP60" s="1"/>
  <c r="AV29"/>
  <c r="AU31"/>
  <c r="AU33" s="1"/>
  <c r="AR17" i="26"/>
  <c r="AQ19"/>
  <c r="AQ21" s="1"/>
  <c r="AZ29"/>
  <c r="AY31"/>
  <c r="AY33" s="1"/>
  <c r="BJ48"/>
  <c r="BI50"/>
  <c r="BI52" s="1"/>
  <c r="AS56"/>
  <c r="AR58"/>
  <c r="AR60" s="1"/>
  <c r="BE48" i="24"/>
  <c r="BD50"/>
  <c r="BD52" s="1"/>
  <c r="BQ29"/>
  <c r="BP31"/>
  <c r="BP33" s="1"/>
  <c r="BQ17" i="25"/>
  <c r="BP19"/>
  <c r="BP21" s="1"/>
  <c r="BO29"/>
  <c r="BN31"/>
  <c r="BN33" s="1"/>
  <c r="BM29" i="23"/>
  <c r="BL31"/>
  <c r="BL33" s="1"/>
  <c r="BQ56"/>
  <c r="BP58"/>
  <c r="BP60" s="1"/>
  <c r="BE48"/>
  <c r="BD50"/>
  <c r="BD52" s="1"/>
  <c r="BQ56" i="22"/>
  <c r="BP58"/>
  <c r="BP60" s="1"/>
  <c r="AT29"/>
  <c r="AS31"/>
  <c r="AS33" s="1"/>
  <c r="AV48" i="19"/>
  <c r="AU50"/>
  <c r="AU52" s="1"/>
  <c r="BQ56"/>
  <c r="BP58"/>
  <c r="BP60" s="1"/>
  <c r="AZ29"/>
  <c r="AY31"/>
  <c r="AY33" s="1"/>
  <c r="AU29" i="18"/>
  <c r="AT31"/>
  <c r="AT33" s="1"/>
  <c r="BT48"/>
  <c r="BS50"/>
  <c r="BS52" s="1"/>
  <c r="AW29" i="17"/>
  <c r="AV31"/>
  <c r="AV33" s="1"/>
  <c r="BF48"/>
  <c r="BE50"/>
  <c r="BE52" s="1"/>
  <c r="AN31" i="16"/>
  <c r="AN33" s="1"/>
  <c r="AO29"/>
  <c r="AO29" i="15"/>
  <c r="AN31"/>
  <c r="AN33" s="1"/>
  <c r="AD29" i="3"/>
  <c r="AC31"/>
  <c r="AC33" s="1"/>
  <c r="AK29" i="10"/>
  <c r="AJ31"/>
  <c r="AJ33" s="1"/>
  <c r="AJ31" i="11"/>
  <c r="AJ33" s="1"/>
  <c r="AK29"/>
  <c r="AK29" i="12"/>
  <c r="AJ31"/>
  <c r="AJ33" s="1"/>
  <c r="AJ31" i="9"/>
  <c r="AJ33" s="1"/>
  <c r="AK29"/>
  <c r="AL29" i="2"/>
  <c r="AK31"/>
  <c r="AK33" s="1"/>
  <c r="AK31" i="8"/>
  <c r="AK33" s="1"/>
  <c r="AL29"/>
  <c r="AL29" i="5"/>
  <c r="AK31"/>
  <c r="AK33" s="1"/>
  <c r="AL29" i="4"/>
  <c r="AK31"/>
  <c r="AK33" s="1"/>
  <c r="BC56" i="32" l="1"/>
  <c r="BB58"/>
  <c r="BB60" s="1"/>
  <c r="AT29"/>
  <c r="AS31"/>
  <c r="AS33" s="1"/>
  <c r="AZ29" i="31"/>
  <c r="AY31"/>
  <c r="AY33" s="1"/>
  <c r="BM48"/>
  <c r="BL50"/>
  <c r="BL52" s="1"/>
  <c r="AY17"/>
  <c r="AX19"/>
  <c r="AX21" s="1"/>
  <c r="AV31" i="30"/>
  <c r="AV33" s="1"/>
  <c r="AW29"/>
  <c r="AW29" i="29"/>
  <c r="AV31"/>
  <c r="AV33" s="1"/>
  <c r="BR56"/>
  <c r="BQ58"/>
  <c r="BQ60" s="1"/>
  <c r="BU48"/>
  <c r="BT50"/>
  <c r="BT52" s="1"/>
  <c r="BK48" i="26"/>
  <c r="BJ50"/>
  <c r="BJ52" s="1"/>
  <c r="AT56"/>
  <c r="AS58"/>
  <c r="AS60" s="1"/>
  <c r="BA29"/>
  <c r="AZ31"/>
  <c r="AZ33" s="1"/>
  <c r="AS17"/>
  <c r="AR19"/>
  <c r="AR21" s="1"/>
  <c r="BR29" i="24"/>
  <c r="BQ31"/>
  <c r="BQ33" s="1"/>
  <c r="BF48"/>
  <c r="BE50"/>
  <c r="BE52" s="1"/>
  <c r="BP29" i="25"/>
  <c r="BO31"/>
  <c r="BO33" s="1"/>
  <c r="BR17"/>
  <c r="BQ19"/>
  <c r="BQ21" s="1"/>
  <c r="BF48" i="23"/>
  <c r="BE50"/>
  <c r="BE52" s="1"/>
  <c r="BR56"/>
  <c r="BQ58"/>
  <c r="BQ60" s="1"/>
  <c r="BN29"/>
  <c r="BM31"/>
  <c r="BM33" s="1"/>
  <c r="AT31" i="22"/>
  <c r="AT33" s="1"/>
  <c r="AU29"/>
  <c r="BR56"/>
  <c r="BQ58"/>
  <c r="BQ60" s="1"/>
  <c r="BA29" i="19"/>
  <c r="AZ31"/>
  <c r="AZ33" s="1"/>
  <c r="BR56"/>
  <c r="BQ58"/>
  <c r="BQ60" s="1"/>
  <c r="AW48"/>
  <c r="AV50"/>
  <c r="AV52" s="1"/>
  <c r="BU48" i="18"/>
  <c r="BT50"/>
  <c r="BT52" s="1"/>
  <c r="AV29"/>
  <c r="AU31"/>
  <c r="AU33" s="1"/>
  <c r="BG48" i="17"/>
  <c r="BF50"/>
  <c r="BF52" s="1"/>
  <c r="AX29"/>
  <c r="AW31"/>
  <c r="AW33" s="1"/>
  <c r="AP29" i="16"/>
  <c r="AO31"/>
  <c r="AO33" s="1"/>
  <c r="AE29" i="3"/>
  <c r="AD31"/>
  <c r="AD33" s="1"/>
  <c r="AO31" i="15"/>
  <c r="AO33" s="1"/>
  <c r="AP29"/>
  <c r="AK31" i="9"/>
  <c r="AK33" s="1"/>
  <c r="AL29"/>
  <c r="AL31" i="4"/>
  <c r="AL33" s="1"/>
  <c r="AM29"/>
  <c r="AM29" i="5"/>
  <c r="AL31"/>
  <c r="AL33" s="1"/>
  <c r="AL29" i="12"/>
  <c r="AK31"/>
  <c r="AK33" s="1"/>
  <c r="AM29" i="8"/>
  <c r="AL31"/>
  <c r="AL33" s="1"/>
  <c r="AL29" i="11"/>
  <c r="AK31"/>
  <c r="AK33" s="1"/>
  <c r="AL31" i="2"/>
  <c r="AL33" s="1"/>
  <c r="AM29"/>
  <c r="AL29" i="10"/>
  <c r="AK31"/>
  <c r="AK33" s="1"/>
  <c r="E13" i="69"/>
  <c r="E18"/>
  <c r="BC58" i="32" l="1"/>
  <c r="BC60" s="1"/>
  <c r="BD56"/>
  <c r="AU29"/>
  <c r="AT31"/>
  <c r="AT33" s="1"/>
  <c r="AZ17" i="31"/>
  <c r="AY19"/>
  <c r="AY21" s="1"/>
  <c r="BN48"/>
  <c r="BM50"/>
  <c r="BM52" s="1"/>
  <c r="BA29"/>
  <c r="AZ31"/>
  <c r="AZ33" s="1"/>
  <c r="AX29" i="30"/>
  <c r="AW31"/>
  <c r="AW33" s="1"/>
  <c r="BV48" i="29"/>
  <c r="BU50"/>
  <c r="BU52" s="1"/>
  <c r="BS56"/>
  <c r="BR58"/>
  <c r="BR60" s="1"/>
  <c r="AX29"/>
  <c r="AW31"/>
  <c r="AW33" s="1"/>
  <c r="AT17" i="26"/>
  <c r="AS19"/>
  <c r="AS21" s="1"/>
  <c r="BA31"/>
  <c r="BA33" s="1"/>
  <c r="BB29"/>
  <c r="AU56"/>
  <c r="AT58"/>
  <c r="AT60" s="1"/>
  <c r="BL48"/>
  <c r="BK50"/>
  <c r="BK52" s="1"/>
  <c r="BG48" i="24"/>
  <c r="BF50"/>
  <c r="BF52" s="1"/>
  <c r="BS29"/>
  <c r="BR31"/>
  <c r="BR33" s="1"/>
  <c r="BS17" i="25"/>
  <c r="BR19"/>
  <c r="BR21" s="1"/>
  <c r="BQ29"/>
  <c r="BP31"/>
  <c r="BP33" s="1"/>
  <c r="BO29" i="23"/>
  <c r="BN31"/>
  <c r="BN33" s="1"/>
  <c r="BS56"/>
  <c r="BR58"/>
  <c r="BR60" s="1"/>
  <c r="BG48"/>
  <c r="BF50"/>
  <c r="BF52" s="1"/>
  <c r="BS56" i="22"/>
  <c r="BR58"/>
  <c r="BR60" s="1"/>
  <c r="AV29"/>
  <c r="AU31"/>
  <c r="AU33" s="1"/>
  <c r="AX48" i="19"/>
  <c r="AW50"/>
  <c r="AW52" s="1"/>
  <c r="BS56"/>
  <c r="BR58"/>
  <c r="BR60" s="1"/>
  <c r="BB29"/>
  <c r="BA31"/>
  <c r="BA33" s="1"/>
  <c r="AW29" i="18"/>
  <c r="AV31"/>
  <c r="AV33" s="1"/>
  <c r="BV48"/>
  <c r="BU50"/>
  <c r="BU52" s="1"/>
  <c r="AY29" i="17"/>
  <c r="AX31"/>
  <c r="AX33" s="1"/>
  <c r="BH48"/>
  <c r="BG50"/>
  <c r="BG52" s="1"/>
  <c r="AQ29" i="16"/>
  <c r="AP31"/>
  <c r="AP33" s="1"/>
  <c r="AQ29" i="15"/>
  <c r="AP31"/>
  <c r="AP33" s="1"/>
  <c r="AF29" i="3"/>
  <c r="AE31"/>
  <c r="AE33" s="1"/>
  <c r="AN29" i="2"/>
  <c r="AM31"/>
  <c r="AM33" s="1"/>
  <c r="AL31" i="12"/>
  <c r="AL33" s="1"/>
  <c r="AM29"/>
  <c r="AN29" i="5"/>
  <c r="AM31"/>
  <c r="AM33" s="1"/>
  <c r="AM31" i="4"/>
  <c r="AM33" s="1"/>
  <c r="AN29"/>
  <c r="AM29" i="11"/>
  <c r="AL31"/>
  <c r="AL33" s="1"/>
  <c r="AM29" i="9"/>
  <c r="AL31"/>
  <c r="AL33" s="1"/>
  <c r="AM29" i="10"/>
  <c r="AL31"/>
  <c r="AL33" s="1"/>
  <c r="AN29" i="8"/>
  <c r="AM31"/>
  <c r="AM33" s="1"/>
  <c r="A2" i="33"/>
  <c r="B3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E56" i="32" l="1"/>
  <c r="BD58"/>
  <c r="BD60" s="1"/>
  <c r="AV29"/>
  <c r="AU31"/>
  <c r="AU33" s="1"/>
  <c r="BB29" i="31"/>
  <c r="BA31"/>
  <c r="BA33" s="1"/>
  <c r="BO48"/>
  <c r="BN50"/>
  <c r="BN52" s="1"/>
  <c r="BA17"/>
  <c r="AZ19"/>
  <c r="AZ21" s="1"/>
  <c r="AY29" i="30"/>
  <c r="AX31"/>
  <c r="AX33" s="1"/>
  <c r="AY29" i="29"/>
  <c r="AX31"/>
  <c r="AX33" s="1"/>
  <c r="BT56"/>
  <c r="BS58"/>
  <c r="BS60" s="1"/>
  <c r="BW48"/>
  <c r="BV50"/>
  <c r="BV52" s="1"/>
  <c r="BM48" i="26"/>
  <c r="BL50"/>
  <c r="BL52" s="1"/>
  <c r="AV56"/>
  <c r="AU58"/>
  <c r="AU60" s="1"/>
  <c r="BC29"/>
  <c r="BB31"/>
  <c r="BB33" s="1"/>
  <c r="AU17"/>
  <c r="AT19"/>
  <c r="AT21" s="1"/>
  <c r="BT29" i="24"/>
  <c r="BS31"/>
  <c r="BS33" s="1"/>
  <c r="BH48"/>
  <c r="BG50"/>
  <c r="BG52" s="1"/>
  <c r="BR29" i="25"/>
  <c r="BQ31"/>
  <c r="BQ33" s="1"/>
  <c r="BT17"/>
  <c r="BS19"/>
  <c r="BS21" s="1"/>
  <c r="BH48" i="23"/>
  <c r="BG50"/>
  <c r="BG52" s="1"/>
  <c r="BT56"/>
  <c r="BS58"/>
  <c r="BS60" s="1"/>
  <c r="BP29"/>
  <c r="BO31"/>
  <c r="BO33" s="1"/>
  <c r="AW29" i="22"/>
  <c r="AV31"/>
  <c r="AV33" s="1"/>
  <c r="BT56"/>
  <c r="BS58"/>
  <c r="BS60" s="1"/>
  <c r="BC29" i="19"/>
  <c r="BB31"/>
  <c r="BB33" s="1"/>
  <c r="BT56"/>
  <c r="BS58"/>
  <c r="BS60" s="1"/>
  <c r="AY48"/>
  <c r="AX50"/>
  <c r="AX52" s="1"/>
  <c r="BW48" i="18"/>
  <c r="BV50"/>
  <c r="BV52" s="1"/>
  <c r="AX29"/>
  <c r="AW31"/>
  <c r="AW33" s="1"/>
  <c r="BI48" i="17"/>
  <c r="BH50"/>
  <c r="BH52" s="1"/>
  <c r="AZ29"/>
  <c r="AY31"/>
  <c r="AY33" s="1"/>
  <c r="AR29" i="16"/>
  <c r="AQ31"/>
  <c r="AQ33" s="1"/>
  <c r="AG29" i="3"/>
  <c r="AF31"/>
  <c r="AF33" s="1"/>
  <c r="AR29" i="15"/>
  <c r="AQ31"/>
  <c r="AQ33" s="1"/>
  <c r="AN29" i="10"/>
  <c r="AM31"/>
  <c r="AM33" s="1"/>
  <c r="AO29" i="5"/>
  <c r="AN31"/>
  <c r="AN33" s="1"/>
  <c r="AM31" i="9"/>
  <c r="AM33" s="1"/>
  <c r="AN29"/>
  <c r="AN29" i="12"/>
  <c r="AM31"/>
  <c r="AM33" s="1"/>
  <c r="AN29" i="11"/>
  <c r="AM31"/>
  <c r="AM33" s="1"/>
  <c r="AN31" i="4"/>
  <c r="AN33" s="1"/>
  <c r="AO29"/>
  <c r="AO29" i="8"/>
  <c r="AN31"/>
  <c r="AN33" s="1"/>
  <c r="AO29" i="2"/>
  <c r="AN31"/>
  <c r="AN33" s="1"/>
  <c r="E32" i="69"/>
  <c r="A32"/>
  <c r="BF56" i="32" l="1"/>
  <c r="BE58"/>
  <c r="BE60" s="1"/>
  <c r="AW29"/>
  <c r="AV31"/>
  <c r="AV33" s="1"/>
  <c r="BB17" i="31"/>
  <c r="BA19"/>
  <c r="BA21" s="1"/>
  <c r="BP48"/>
  <c r="BO50"/>
  <c r="BO52" s="1"/>
  <c r="BC29"/>
  <c r="BB31"/>
  <c r="BB33" s="1"/>
  <c r="AZ29" i="30"/>
  <c r="AY31"/>
  <c r="AY33" s="1"/>
  <c r="BX48" i="29"/>
  <c r="BW50"/>
  <c r="BW52" s="1"/>
  <c r="BU56"/>
  <c r="BT58"/>
  <c r="BT60" s="1"/>
  <c r="AZ29"/>
  <c r="AY31"/>
  <c r="AY33" s="1"/>
  <c r="AU19" i="26"/>
  <c r="AU21" s="1"/>
  <c r="AV17"/>
  <c r="BD29"/>
  <c r="BC31"/>
  <c r="BC33" s="1"/>
  <c r="AW56"/>
  <c r="AV58"/>
  <c r="AV60" s="1"/>
  <c r="BN48"/>
  <c r="BM50"/>
  <c r="BM52" s="1"/>
  <c r="BI48" i="24"/>
  <c r="BH50"/>
  <c r="BH52" s="1"/>
  <c r="BU29"/>
  <c r="BT31"/>
  <c r="BT33" s="1"/>
  <c r="BU17" i="25"/>
  <c r="BT19"/>
  <c r="BT21" s="1"/>
  <c r="BS29"/>
  <c r="BR31"/>
  <c r="BR33" s="1"/>
  <c r="BQ29" i="23"/>
  <c r="BP31"/>
  <c r="BP33" s="1"/>
  <c r="BU56"/>
  <c r="BT58"/>
  <c r="BT60" s="1"/>
  <c r="BI48"/>
  <c r="BH50"/>
  <c r="BH52" s="1"/>
  <c r="BU56" i="22"/>
  <c r="BT58"/>
  <c r="BT60" s="1"/>
  <c r="AX29"/>
  <c r="AW31"/>
  <c r="AW33" s="1"/>
  <c r="AY50" i="19"/>
  <c r="AY52" s="1"/>
  <c r="AZ48"/>
  <c r="BU56"/>
  <c r="BT58"/>
  <c r="BT60" s="1"/>
  <c r="BD29"/>
  <c r="BC31"/>
  <c r="BC33" s="1"/>
  <c r="AY29" i="18"/>
  <c r="AX31"/>
  <c r="AX33" s="1"/>
  <c r="BX48"/>
  <c r="BW50"/>
  <c r="BW52" s="1"/>
  <c r="BA29" i="17"/>
  <c r="AZ31"/>
  <c r="AZ33" s="1"/>
  <c r="BJ48"/>
  <c r="BI50"/>
  <c r="BI52" s="1"/>
  <c r="AS29" i="16"/>
  <c r="AR31"/>
  <c r="AR33" s="1"/>
  <c r="AS29" i="15"/>
  <c r="AR31"/>
  <c r="AR33" s="1"/>
  <c r="AH29" i="3"/>
  <c r="AG31"/>
  <c r="AG33" s="1"/>
  <c r="AP29" i="8"/>
  <c r="AO31"/>
  <c r="AO33" s="1"/>
  <c r="AP29" i="4"/>
  <c r="AO31"/>
  <c r="AO33" s="1"/>
  <c r="AO29" i="9"/>
  <c r="AN31"/>
  <c r="AN33" s="1"/>
  <c r="AO29" i="11"/>
  <c r="AN31"/>
  <c r="AN33" s="1"/>
  <c r="AP29" i="5"/>
  <c r="AO31"/>
  <c r="AO33" s="1"/>
  <c r="AP29" i="2"/>
  <c r="AO31"/>
  <c r="AO33" s="1"/>
  <c r="AO29" i="12"/>
  <c r="AN31"/>
  <c r="AN33" s="1"/>
  <c r="AN31" i="10"/>
  <c r="AN33" s="1"/>
  <c r="AO29"/>
  <c r="BG56" i="32" l="1"/>
  <c r="BF58"/>
  <c r="BF60" s="1"/>
  <c r="AX29"/>
  <c r="AW31"/>
  <c r="AW33" s="1"/>
  <c r="BD29" i="31"/>
  <c r="BC31"/>
  <c r="BC33" s="1"/>
  <c r="BQ48"/>
  <c r="BP50"/>
  <c r="BP52" s="1"/>
  <c r="BC17"/>
  <c r="BB19"/>
  <c r="BB21" s="1"/>
  <c r="AZ31" i="30"/>
  <c r="AZ33" s="1"/>
  <c r="BA29"/>
  <c r="BA29" i="29"/>
  <c r="AZ31"/>
  <c r="AZ33" s="1"/>
  <c r="BV56"/>
  <c r="BU58"/>
  <c r="BU60" s="1"/>
  <c r="BY48"/>
  <c r="BX50"/>
  <c r="BX52" s="1"/>
  <c r="BO48" i="26"/>
  <c r="BN50"/>
  <c r="BN52" s="1"/>
  <c r="AX56"/>
  <c r="AW58"/>
  <c r="AW60" s="1"/>
  <c r="BE29"/>
  <c r="BD31"/>
  <c r="BD33" s="1"/>
  <c r="AW17"/>
  <c r="AV19"/>
  <c r="AV21" s="1"/>
  <c r="BV29" i="24"/>
  <c r="BU31"/>
  <c r="BU33" s="1"/>
  <c r="BJ48"/>
  <c r="BI50"/>
  <c r="BI52" s="1"/>
  <c r="BT29" i="25"/>
  <c r="BS31"/>
  <c r="BS33" s="1"/>
  <c r="BV17"/>
  <c r="BU19"/>
  <c r="BU21" s="1"/>
  <c r="BJ48" i="23"/>
  <c r="BI50"/>
  <c r="BI52" s="1"/>
  <c r="BV56"/>
  <c r="BU58"/>
  <c r="BU60" s="1"/>
  <c r="BR29"/>
  <c r="BQ31"/>
  <c r="BQ33" s="1"/>
  <c r="AY29" i="22"/>
  <c r="AX31"/>
  <c r="AX33" s="1"/>
  <c r="BV56"/>
  <c r="BU58"/>
  <c r="BU60" s="1"/>
  <c r="BE29" i="19"/>
  <c r="BD31"/>
  <c r="BD33" s="1"/>
  <c r="BV56"/>
  <c r="BU58"/>
  <c r="BU60" s="1"/>
  <c r="BA48"/>
  <c r="AZ50"/>
  <c r="AZ52" s="1"/>
  <c r="BY48" i="18"/>
  <c r="BX50"/>
  <c r="BX52" s="1"/>
  <c r="AY31"/>
  <c r="AY33" s="1"/>
  <c r="AZ29"/>
  <c r="BK48" i="17"/>
  <c r="BJ50"/>
  <c r="BJ52" s="1"/>
  <c r="BB29"/>
  <c r="BA31"/>
  <c r="BA33" s="1"/>
  <c r="AT29" i="16"/>
  <c r="AS31"/>
  <c r="AS33" s="1"/>
  <c r="AI29" i="3"/>
  <c r="AH31"/>
  <c r="AH33" s="1"/>
  <c r="AS31" i="15"/>
  <c r="AS33" s="1"/>
  <c r="AT29"/>
  <c r="AP29" i="12"/>
  <c r="AO31"/>
  <c r="AO33" s="1"/>
  <c r="AP29" i="9"/>
  <c r="AO31"/>
  <c r="AO33" s="1"/>
  <c r="AQ29" i="2"/>
  <c r="AP31"/>
  <c r="AP33" s="1"/>
  <c r="AQ29" i="4"/>
  <c r="AP31"/>
  <c r="AP33" s="1"/>
  <c r="AQ29" i="5"/>
  <c r="AP31"/>
  <c r="AP33" s="1"/>
  <c r="AO31" i="10"/>
  <c r="AO33" s="1"/>
  <c r="AP29"/>
  <c r="AP29" i="11"/>
  <c r="AO31"/>
  <c r="AO33" s="1"/>
  <c r="AQ29" i="8"/>
  <c r="AP31"/>
  <c r="AP33" s="1"/>
  <c r="BH56" i="32" l="1"/>
  <c r="BG58"/>
  <c r="BG60" s="1"/>
  <c r="AY29"/>
  <c r="AX31"/>
  <c r="AX33" s="1"/>
  <c r="BD17" i="31"/>
  <c r="BC19"/>
  <c r="BC21" s="1"/>
  <c r="BR48"/>
  <c r="BQ50"/>
  <c r="BQ52" s="1"/>
  <c r="BE29"/>
  <c r="BD31"/>
  <c r="BD33" s="1"/>
  <c r="BB29" i="30"/>
  <c r="BA31"/>
  <c r="BA33" s="1"/>
  <c r="BZ48" i="29"/>
  <c r="BZ50" s="1"/>
  <c r="BZ52" s="1"/>
  <c r="BY50"/>
  <c r="BY52" s="1"/>
  <c r="BW56"/>
  <c r="BV58"/>
  <c r="BV60" s="1"/>
  <c r="BB29"/>
  <c r="BA31"/>
  <c r="BA33" s="1"/>
  <c r="AX17" i="26"/>
  <c r="AW19"/>
  <c r="AW21" s="1"/>
  <c r="BF29"/>
  <c r="BE31"/>
  <c r="BE33" s="1"/>
  <c r="AY56"/>
  <c r="AX58"/>
  <c r="AX60" s="1"/>
  <c r="BP48"/>
  <c r="BO50"/>
  <c r="BO52" s="1"/>
  <c r="BK48" i="24"/>
  <c r="BJ50"/>
  <c r="BJ52" s="1"/>
  <c r="BW29"/>
  <c r="BV31"/>
  <c r="BV33" s="1"/>
  <c r="BW17" i="25"/>
  <c r="BV19"/>
  <c r="BV21" s="1"/>
  <c r="BU29"/>
  <c r="BT31"/>
  <c r="BT33" s="1"/>
  <c r="BS29" i="23"/>
  <c r="BR31"/>
  <c r="BR33" s="1"/>
  <c r="BW56"/>
  <c r="BV58"/>
  <c r="BV60" s="1"/>
  <c r="BK48"/>
  <c r="BJ50"/>
  <c r="BJ52" s="1"/>
  <c r="BW56" i="22"/>
  <c r="BV58"/>
  <c r="BV60" s="1"/>
  <c r="AZ29"/>
  <c r="AY31"/>
  <c r="AY33" s="1"/>
  <c r="BB48" i="19"/>
  <c r="BA50"/>
  <c r="BA52" s="1"/>
  <c r="BW56"/>
  <c r="BV58"/>
  <c r="BV60" s="1"/>
  <c r="BF29"/>
  <c r="BE31"/>
  <c r="BE33" s="1"/>
  <c r="BA29" i="18"/>
  <c r="AZ31"/>
  <c r="AZ33" s="1"/>
  <c r="BZ48"/>
  <c r="BZ50" s="1"/>
  <c r="BZ52" s="1"/>
  <c r="BY50"/>
  <c r="BY52" s="1"/>
  <c r="BC29" i="17"/>
  <c r="BB31"/>
  <c r="BB33" s="1"/>
  <c r="BL48"/>
  <c r="BK50"/>
  <c r="BK52" s="1"/>
  <c r="AU29" i="16"/>
  <c r="AT31"/>
  <c r="AT33" s="1"/>
  <c r="AU29" i="15"/>
  <c r="AT31"/>
  <c r="AT33" s="1"/>
  <c r="AJ29" i="3"/>
  <c r="AI31"/>
  <c r="AI33" s="1"/>
  <c r="AP31" i="11"/>
  <c r="AP33" s="1"/>
  <c r="AQ29"/>
  <c r="AR29" i="4"/>
  <c r="AQ31"/>
  <c r="AQ33" s="1"/>
  <c r="AQ29" i="10"/>
  <c r="AP31"/>
  <c r="AP33" s="1"/>
  <c r="AR29" i="2"/>
  <c r="AQ31"/>
  <c r="AQ33" s="1"/>
  <c r="AQ29" i="9"/>
  <c r="AP31"/>
  <c r="AP33" s="1"/>
  <c r="AR29" i="8"/>
  <c r="AQ31"/>
  <c r="AQ33" s="1"/>
  <c r="AR29" i="5"/>
  <c r="AQ31"/>
  <c r="AQ33" s="1"/>
  <c r="AQ29" i="12"/>
  <c r="AP31"/>
  <c r="AP33" s="1"/>
  <c r="BH58" i="32" l="1"/>
  <c r="BH60" s="1"/>
  <c r="BI56"/>
  <c r="AZ29"/>
  <c r="AY31"/>
  <c r="AY33" s="1"/>
  <c r="BF29" i="31"/>
  <c r="BE31"/>
  <c r="BE33" s="1"/>
  <c r="BS48"/>
  <c r="BR50"/>
  <c r="BR52" s="1"/>
  <c r="BD19"/>
  <c r="BD21" s="1"/>
  <c r="BE17"/>
  <c r="BC29" i="30"/>
  <c r="BB31"/>
  <c r="BB33" s="1"/>
  <c r="BC29" i="29"/>
  <c r="BB31"/>
  <c r="BB33" s="1"/>
  <c r="BX56"/>
  <c r="BW58"/>
  <c r="BW60" s="1"/>
  <c r="C52"/>
  <c r="C53" s="1"/>
  <c r="K62" s="1"/>
  <c r="B62"/>
  <c r="BQ48" i="26"/>
  <c r="BP50"/>
  <c r="BP52" s="1"/>
  <c r="AZ56"/>
  <c r="AY58"/>
  <c r="AY60" s="1"/>
  <c r="BG29"/>
  <c r="BF31"/>
  <c r="BF33" s="1"/>
  <c r="AX19"/>
  <c r="AX21" s="1"/>
  <c r="AY17"/>
  <c r="BX29" i="24"/>
  <c r="BW31"/>
  <c r="BW33" s="1"/>
  <c r="BL48"/>
  <c r="BK50"/>
  <c r="BK52" s="1"/>
  <c r="BV29" i="25"/>
  <c r="BU31"/>
  <c r="BU33" s="1"/>
  <c r="BX17"/>
  <c r="BW19"/>
  <c r="BW21" s="1"/>
  <c r="BL48" i="23"/>
  <c r="BK50"/>
  <c r="BK52" s="1"/>
  <c r="BX56"/>
  <c r="BW58"/>
  <c r="BW60" s="1"/>
  <c r="BT29"/>
  <c r="BS31"/>
  <c r="BS33" s="1"/>
  <c r="BA29" i="22"/>
  <c r="AZ31"/>
  <c r="AZ33" s="1"/>
  <c r="BX56"/>
  <c r="BW58"/>
  <c r="BW60" s="1"/>
  <c r="BG29" i="19"/>
  <c r="BF31"/>
  <c r="BF33" s="1"/>
  <c r="BX56"/>
  <c r="BW58"/>
  <c r="BW60" s="1"/>
  <c r="BC48"/>
  <c r="BB50"/>
  <c r="BB52" s="1"/>
  <c r="C52" i="18"/>
  <c r="C53" s="1"/>
  <c r="J62" s="1"/>
  <c r="G62"/>
  <c r="BB29"/>
  <c r="BA31"/>
  <c r="BA33" s="1"/>
  <c r="BM48" i="17"/>
  <c r="BL50"/>
  <c r="BL52" s="1"/>
  <c r="BD29"/>
  <c r="BC31"/>
  <c r="BC33" s="1"/>
  <c r="AV29" i="16"/>
  <c r="AU31"/>
  <c r="AU33" s="1"/>
  <c r="AK29" i="3"/>
  <c r="AJ31"/>
  <c r="AJ33" s="1"/>
  <c r="AV29" i="15"/>
  <c r="AU31"/>
  <c r="AU33" s="1"/>
  <c r="AS29" i="5"/>
  <c r="AR31"/>
  <c r="AR33" s="1"/>
  <c r="AS29" i="2"/>
  <c r="AR31"/>
  <c r="AR33" s="1"/>
  <c r="AS29" i="8"/>
  <c r="AR31"/>
  <c r="AR33" s="1"/>
  <c r="AR29" i="10"/>
  <c r="AQ31"/>
  <c r="AQ33" s="1"/>
  <c r="AR29" i="9"/>
  <c r="AQ31"/>
  <c r="AQ33" s="1"/>
  <c r="AS29" i="4"/>
  <c r="AR31"/>
  <c r="AR33" s="1"/>
  <c r="AR29" i="11"/>
  <c r="AQ31"/>
  <c r="AQ33" s="1"/>
  <c r="AR29" i="12"/>
  <c r="AQ31"/>
  <c r="AQ33" s="1"/>
  <c r="G22" i="35"/>
  <c r="G23"/>
  <c r="G37"/>
  <c r="G38"/>
  <c r="G40"/>
  <c r="G44"/>
  <c r="G51"/>
  <c r="G39"/>
  <c r="G48"/>
  <c r="BJ56" i="32" l="1"/>
  <c r="BI58"/>
  <c r="BI60" s="1"/>
  <c r="BA29"/>
  <c r="AZ31"/>
  <c r="AZ33" s="1"/>
  <c r="BF17" i="31"/>
  <c r="BE19"/>
  <c r="BE21" s="1"/>
  <c r="BT48"/>
  <c r="BS50"/>
  <c r="BS52" s="1"/>
  <c r="BG29"/>
  <c r="BF31"/>
  <c r="BF33" s="1"/>
  <c r="BD29" i="30"/>
  <c r="BC31"/>
  <c r="BC33" s="1"/>
  <c r="BY56" i="29"/>
  <c r="BX58"/>
  <c r="BX60" s="1"/>
  <c r="BD29"/>
  <c r="BC31"/>
  <c r="BC33" s="1"/>
  <c r="AZ17" i="26"/>
  <c r="AY19"/>
  <c r="AY21" s="1"/>
  <c r="BH29"/>
  <c r="BG31"/>
  <c r="BG33" s="1"/>
  <c r="BA56"/>
  <c r="AZ58"/>
  <c r="AZ60" s="1"/>
  <c r="BR48"/>
  <c r="BQ50"/>
  <c r="BQ52" s="1"/>
  <c r="BM48" i="24"/>
  <c r="BL50"/>
  <c r="BL52" s="1"/>
  <c r="BY29"/>
  <c r="BX31"/>
  <c r="BX33" s="1"/>
  <c r="BY17" i="25"/>
  <c r="BX19"/>
  <c r="BX21" s="1"/>
  <c r="BW29"/>
  <c r="BV31"/>
  <c r="BV33" s="1"/>
  <c r="BU29" i="23"/>
  <c r="BT31"/>
  <c r="BT33" s="1"/>
  <c r="BY56"/>
  <c r="BX58"/>
  <c r="BX60" s="1"/>
  <c r="BM48"/>
  <c r="BL50"/>
  <c r="BL52" s="1"/>
  <c r="BY56" i="22"/>
  <c r="BX58"/>
  <c r="BX60" s="1"/>
  <c r="BB29"/>
  <c r="BA31"/>
  <c r="BA33" s="1"/>
  <c r="BY56" i="19"/>
  <c r="BX58"/>
  <c r="BX60" s="1"/>
  <c r="BD48"/>
  <c r="BC50"/>
  <c r="BC52" s="1"/>
  <c r="BH29"/>
  <c r="BG31"/>
  <c r="BG33" s="1"/>
  <c r="BC29" i="18"/>
  <c r="BB31"/>
  <c r="BB33" s="1"/>
  <c r="BD31" i="17"/>
  <c r="BD33" s="1"/>
  <c r="BE29"/>
  <c r="BN48"/>
  <c r="BM50"/>
  <c r="BM52" s="1"/>
  <c r="AW29" i="16"/>
  <c r="AV31"/>
  <c r="AV33" s="1"/>
  <c r="AW29" i="15"/>
  <c r="AV31"/>
  <c r="AV33" s="1"/>
  <c r="AL29" i="3"/>
  <c r="AK31"/>
  <c r="AK33" s="1"/>
  <c r="AR31" i="12"/>
  <c r="AR33" s="1"/>
  <c r="AS29"/>
  <c r="AS29" i="10"/>
  <c r="AR31"/>
  <c r="AR33" s="1"/>
  <c r="AS29" i="11"/>
  <c r="AR31"/>
  <c r="AR33" s="1"/>
  <c r="AS31" i="8"/>
  <c r="AS33" s="1"/>
  <c r="AT29"/>
  <c r="AS31" i="4"/>
  <c r="AS33" s="1"/>
  <c r="AT29"/>
  <c r="AT29" i="2"/>
  <c r="AS31"/>
  <c r="AS33" s="1"/>
  <c r="AS29" i="9"/>
  <c r="AR31"/>
  <c r="AR33" s="1"/>
  <c r="AT29" i="5"/>
  <c r="AS31"/>
  <c r="AS33" s="1"/>
  <c r="G30" i="35"/>
  <c r="G28"/>
  <c r="C18" i="9" s="1"/>
  <c r="C17" s="1"/>
  <c r="D17" s="1"/>
  <c r="G32" i="35"/>
  <c r="G50"/>
  <c r="G26"/>
  <c r="G46"/>
  <c r="G34"/>
  <c r="C18" i="15" s="1"/>
  <c r="C17" s="1"/>
  <c r="D17" s="1"/>
  <c r="G24" i="35"/>
  <c r="G29"/>
  <c r="G42"/>
  <c r="G27"/>
  <c r="G45"/>
  <c r="G36"/>
  <c r="G25"/>
  <c r="C18" i="4" s="1"/>
  <c r="C17" s="1"/>
  <c r="D17" s="1"/>
  <c r="G47" i="35"/>
  <c r="G31"/>
  <c r="G49"/>
  <c r="G43"/>
  <c r="G33"/>
  <c r="G41"/>
  <c r="G35"/>
  <c r="E14" i="69"/>
  <c r="E15"/>
  <c r="E16"/>
  <c r="E17"/>
  <c r="E19"/>
  <c r="E20"/>
  <c r="E21"/>
  <c r="E22"/>
  <c r="E23"/>
  <c r="E24"/>
  <c r="E25"/>
  <c r="E26"/>
  <c r="E27"/>
  <c r="E28"/>
  <c r="E29"/>
  <c r="E30"/>
  <c r="E31"/>
  <c r="E8"/>
  <c r="E9"/>
  <c r="E10"/>
  <c r="E11"/>
  <c r="E12"/>
  <c r="E7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6"/>
  <c r="A1" i="72" s="1"/>
  <c r="BK56" i="32" l="1"/>
  <c r="BJ58"/>
  <c r="BJ60" s="1"/>
  <c r="BB29"/>
  <c r="BA31"/>
  <c r="BA33" s="1"/>
  <c r="BU48" i="31"/>
  <c r="BT50"/>
  <c r="BT52" s="1"/>
  <c r="BH29"/>
  <c r="BG31"/>
  <c r="BG33" s="1"/>
  <c r="BG17"/>
  <c r="BF19"/>
  <c r="BF21" s="1"/>
  <c r="BD31" i="30"/>
  <c r="BD33" s="1"/>
  <c r="BE29"/>
  <c r="BE29" i="29"/>
  <c r="BD31"/>
  <c r="BD33" s="1"/>
  <c r="BZ56"/>
  <c r="BZ58" s="1"/>
  <c r="BZ60" s="1"/>
  <c r="C60" s="1"/>
  <c r="C61" s="1"/>
  <c r="BY58"/>
  <c r="BY60" s="1"/>
  <c r="BS48" i="26"/>
  <c r="BR50"/>
  <c r="BR52" s="1"/>
  <c r="BB56"/>
  <c r="BA58"/>
  <c r="BA60" s="1"/>
  <c r="BI29"/>
  <c r="BH31"/>
  <c r="BH33" s="1"/>
  <c r="BA17"/>
  <c r="AZ19"/>
  <c r="AZ21" s="1"/>
  <c r="BZ29" i="24"/>
  <c r="BZ31" s="1"/>
  <c r="BZ33" s="1"/>
  <c r="BY31"/>
  <c r="BY33" s="1"/>
  <c r="BN48"/>
  <c r="BM50"/>
  <c r="BM52" s="1"/>
  <c r="BX29" i="25"/>
  <c r="BW31"/>
  <c r="BW33" s="1"/>
  <c r="BZ17"/>
  <c r="BZ19" s="1"/>
  <c r="BZ21" s="1"/>
  <c r="C21" s="1"/>
  <c r="C22" s="1"/>
  <c r="J23" s="1"/>
  <c r="BY19"/>
  <c r="BY21" s="1"/>
  <c r="BN48" i="23"/>
  <c r="BM50"/>
  <c r="BM52" s="1"/>
  <c r="BZ56"/>
  <c r="BZ58" s="1"/>
  <c r="BZ60" s="1"/>
  <c r="C60" s="1"/>
  <c r="C61" s="1"/>
  <c r="BY58"/>
  <c r="BY60" s="1"/>
  <c r="BV29"/>
  <c r="BU31"/>
  <c r="BU33" s="1"/>
  <c r="BC29" i="22"/>
  <c r="BB31"/>
  <c r="BB33" s="1"/>
  <c r="BZ56"/>
  <c r="BZ58" s="1"/>
  <c r="BZ60" s="1"/>
  <c r="C60" s="1"/>
  <c r="C61" s="1"/>
  <c r="BY58"/>
  <c r="BY60" s="1"/>
  <c r="BI29" i="19"/>
  <c r="BH31"/>
  <c r="BH33" s="1"/>
  <c r="BE48"/>
  <c r="BD50"/>
  <c r="BD52" s="1"/>
  <c r="BZ56"/>
  <c r="BZ58" s="1"/>
  <c r="BZ60" s="1"/>
  <c r="C60" s="1"/>
  <c r="C61" s="1"/>
  <c r="BY58"/>
  <c r="BY60" s="1"/>
  <c r="BD29" i="18"/>
  <c r="BC31"/>
  <c r="BC33" s="1"/>
  <c r="BO48" i="17"/>
  <c r="BN50"/>
  <c r="BN52" s="1"/>
  <c r="BF29"/>
  <c r="BE31"/>
  <c r="BE33" s="1"/>
  <c r="AX29" i="16"/>
  <c r="AW31"/>
  <c r="AW33" s="1"/>
  <c r="A1" i="80"/>
  <c r="A1" i="78"/>
  <c r="A1" i="48"/>
  <c r="A1" i="82"/>
  <c r="A1" i="77"/>
  <c r="A1" i="74"/>
  <c r="A1" i="76"/>
  <c r="A1" i="73"/>
  <c r="A1" i="75"/>
  <c r="E17" i="15"/>
  <c r="D19"/>
  <c r="D21" s="1"/>
  <c r="C18" i="10"/>
  <c r="C17" s="1"/>
  <c r="D17" s="1"/>
  <c r="E17" s="1"/>
  <c r="AM29" i="3"/>
  <c r="AL31"/>
  <c r="AL33" s="1"/>
  <c r="AW31" i="15"/>
  <c r="AW33" s="1"/>
  <c r="AX29"/>
  <c r="E17" i="9"/>
  <c r="F17" s="1"/>
  <c r="D19"/>
  <c r="D21" s="1"/>
  <c r="C18" i="12"/>
  <c r="C17" s="1"/>
  <c r="D17" s="1"/>
  <c r="D19" s="1"/>
  <c r="D21" s="1"/>
  <c r="C18" i="11"/>
  <c r="C17" s="1"/>
  <c r="D17" s="1"/>
  <c r="E17" s="1"/>
  <c r="AU29" i="4"/>
  <c r="AT31"/>
  <c r="AT33" s="1"/>
  <c r="AS31" i="9"/>
  <c r="AS33" s="1"/>
  <c r="AT29"/>
  <c r="AU29" i="8"/>
  <c r="AT31"/>
  <c r="AT33" s="1"/>
  <c r="C18" i="3"/>
  <c r="C17" s="1"/>
  <c r="D17" s="1"/>
  <c r="AU29" i="2"/>
  <c r="AT31"/>
  <c r="AT33" s="1"/>
  <c r="C18" i="8"/>
  <c r="C17" s="1"/>
  <c r="D17" s="1"/>
  <c r="AT29" i="11"/>
  <c r="AS31"/>
  <c r="AS33" s="1"/>
  <c r="AT29" i="10"/>
  <c r="AS31"/>
  <c r="AS33" s="1"/>
  <c r="E17" i="4"/>
  <c r="D19"/>
  <c r="D21" s="1"/>
  <c r="C18" i="5"/>
  <c r="C17" s="1"/>
  <c r="D17" s="1"/>
  <c r="AT29" i="12"/>
  <c r="AS31"/>
  <c r="AS33" s="1"/>
  <c r="AU29" i="5"/>
  <c r="AT31"/>
  <c r="AT33" s="1"/>
  <c r="F23" i="35"/>
  <c r="J23"/>
  <c r="F24"/>
  <c r="J24"/>
  <c r="K24" s="1"/>
  <c r="F25"/>
  <c r="J25"/>
  <c r="F26"/>
  <c r="J26"/>
  <c r="F27"/>
  <c r="J27"/>
  <c r="K27" s="1"/>
  <c r="F28"/>
  <c r="J28"/>
  <c r="K28" s="1"/>
  <c r="F29"/>
  <c r="J29"/>
  <c r="K29" s="1"/>
  <c r="F30"/>
  <c r="J30"/>
  <c r="K30" s="1"/>
  <c r="F31"/>
  <c r="J31"/>
  <c r="K31" s="1"/>
  <c r="F32"/>
  <c r="J32"/>
  <c r="F33"/>
  <c r="J33"/>
  <c r="F34"/>
  <c r="J34"/>
  <c r="F35"/>
  <c r="J35"/>
  <c r="K35" s="1"/>
  <c r="F36"/>
  <c r="J36"/>
  <c r="F37"/>
  <c r="J37"/>
  <c r="F38"/>
  <c r="J38"/>
  <c r="F39"/>
  <c r="J39"/>
  <c r="F40"/>
  <c r="J40"/>
  <c r="F41"/>
  <c r="J41"/>
  <c r="K41" s="1"/>
  <c r="F42"/>
  <c r="J42"/>
  <c r="K42" s="1"/>
  <c r="F43"/>
  <c r="J43"/>
  <c r="F44"/>
  <c r="J44"/>
  <c r="K44" s="1"/>
  <c r="F45"/>
  <c r="J45"/>
  <c r="K45" s="1"/>
  <c r="F46"/>
  <c r="J46"/>
  <c r="F47"/>
  <c r="J47"/>
  <c r="F48"/>
  <c r="J48"/>
  <c r="K48" s="1"/>
  <c r="F49"/>
  <c r="J49"/>
  <c r="K49" s="1"/>
  <c r="F50"/>
  <c r="J50"/>
  <c r="BL56" i="32" l="1"/>
  <c r="BK58"/>
  <c r="BK60" s="1"/>
  <c r="BC29"/>
  <c r="BB31"/>
  <c r="BB33" s="1"/>
  <c r="BH17" i="31"/>
  <c r="BG19"/>
  <c r="BG21" s="1"/>
  <c r="BI29"/>
  <c r="BH31"/>
  <c r="BH33" s="1"/>
  <c r="BV48"/>
  <c r="BU50"/>
  <c r="BU52" s="1"/>
  <c r="BE31" i="30"/>
  <c r="BE33" s="1"/>
  <c r="BF29"/>
  <c r="BF29" i="29"/>
  <c r="BE31"/>
  <c r="BE33" s="1"/>
  <c r="BB17" i="26"/>
  <c r="BA19"/>
  <c r="BA21" s="1"/>
  <c r="BI31"/>
  <c r="BI33" s="1"/>
  <c r="BJ29"/>
  <c r="BC56"/>
  <c r="BB58"/>
  <c r="BB60" s="1"/>
  <c r="BT48"/>
  <c r="BS50"/>
  <c r="BS52" s="1"/>
  <c r="BO48" i="24"/>
  <c r="BN50"/>
  <c r="BN52" s="1"/>
  <c r="C33"/>
  <c r="C34" s="1"/>
  <c r="G23"/>
  <c r="BY29" i="25"/>
  <c r="BX31"/>
  <c r="BX33" s="1"/>
  <c r="BW29" i="23"/>
  <c r="BV31"/>
  <c r="BV33" s="1"/>
  <c r="BO48"/>
  <c r="BN50"/>
  <c r="BN52" s="1"/>
  <c r="BD29" i="22"/>
  <c r="BC31"/>
  <c r="BC33" s="1"/>
  <c r="BF48" i="19"/>
  <c r="BE50"/>
  <c r="BE52" s="1"/>
  <c r="BJ29"/>
  <c r="BI31"/>
  <c r="BI33" s="1"/>
  <c r="BE29" i="18"/>
  <c r="BD31"/>
  <c r="BD33" s="1"/>
  <c r="BG29" i="17"/>
  <c r="BF31"/>
  <c r="BF33" s="1"/>
  <c r="BP48"/>
  <c r="BO50"/>
  <c r="BO52" s="1"/>
  <c r="AY29" i="16"/>
  <c r="AX31"/>
  <c r="AX33" s="1"/>
  <c r="D19" i="10"/>
  <c r="D21" s="1"/>
  <c r="E17" i="12"/>
  <c r="E19" i="9"/>
  <c r="E21" s="1"/>
  <c r="K43" i="35"/>
  <c r="K23"/>
  <c r="K38"/>
  <c r="K5" i="15"/>
  <c r="K34" i="35"/>
  <c r="C57" i="15" s="1"/>
  <c r="C56" s="1"/>
  <c r="D56" s="1"/>
  <c r="K50" i="35"/>
  <c r="L5" i="5"/>
  <c r="K37" i="35"/>
  <c r="L5" i="4"/>
  <c r="AN29" i="3"/>
  <c r="AM31"/>
  <c r="AM33" s="1"/>
  <c r="AY29" i="15"/>
  <c r="AX31"/>
  <c r="AX33" s="1"/>
  <c r="K36" i="35"/>
  <c r="F17" i="15"/>
  <c r="E19"/>
  <c r="E21" s="1"/>
  <c r="D19" i="11"/>
  <c r="D21" s="1"/>
  <c r="F17"/>
  <c r="E19"/>
  <c r="E21" s="1"/>
  <c r="F17" i="12"/>
  <c r="E19"/>
  <c r="E21" s="1"/>
  <c r="AU31" i="8"/>
  <c r="AU33" s="1"/>
  <c r="AV29"/>
  <c r="L5" i="9"/>
  <c r="AV29" i="5"/>
  <c r="AU31"/>
  <c r="AU33" s="1"/>
  <c r="E17" i="8"/>
  <c r="D19"/>
  <c r="D21" s="1"/>
  <c r="L5" i="12"/>
  <c r="F17" i="4"/>
  <c r="E19"/>
  <c r="E21" s="1"/>
  <c r="G17" i="9"/>
  <c r="F19"/>
  <c r="F21" s="1"/>
  <c r="AU29"/>
  <c r="AT31"/>
  <c r="AT33" s="1"/>
  <c r="F17" i="10"/>
  <c r="E19"/>
  <c r="E21" s="1"/>
  <c r="AU29"/>
  <c r="AT31"/>
  <c r="AT33" s="1"/>
  <c r="AV29" i="2"/>
  <c r="AU31"/>
  <c r="AU33" s="1"/>
  <c r="L5" i="11"/>
  <c r="AU29" i="12"/>
  <c r="AT31"/>
  <c r="AT33" s="1"/>
  <c r="E17" i="3"/>
  <c r="D19"/>
  <c r="D21" s="1"/>
  <c r="L5" i="10"/>
  <c r="C57" i="8"/>
  <c r="C56" s="1"/>
  <c r="D56" s="1"/>
  <c r="L5"/>
  <c r="AU29" i="11"/>
  <c r="AT31"/>
  <c r="AT33" s="1"/>
  <c r="E17" i="5"/>
  <c r="D19"/>
  <c r="D21" s="1"/>
  <c r="AV29" i="4"/>
  <c r="AU31"/>
  <c r="AU33" s="1"/>
  <c r="C57" i="5"/>
  <c r="C56" s="1"/>
  <c r="D56" s="1"/>
  <c r="C57" i="4"/>
  <c r="C56" s="1"/>
  <c r="D56" s="1"/>
  <c r="C57" i="2"/>
  <c r="C56" s="1"/>
  <c r="D56" s="1"/>
  <c r="N36" i="35"/>
  <c r="N30"/>
  <c r="N42"/>
  <c r="N46"/>
  <c r="N45"/>
  <c r="N41"/>
  <c r="N40"/>
  <c r="N25"/>
  <c r="N28"/>
  <c r="N26"/>
  <c r="N29"/>
  <c r="N24"/>
  <c r="N37"/>
  <c r="N48"/>
  <c r="G21"/>
  <c r="C18" i="2" s="1"/>
  <c r="C17" s="1"/>
  <c r="D17" s="1"/>
  <c r="N44" i="35"/>
  <c r="N32"/>
  <c r="N50"/>
  <c r="N49"/>
  <c r="N34"/>
  <c r="N33"/>
  <c r="N38"/>
  <c r="N47"/>
  <c r="N43"/>
  <c r="N39"/>
  <c r="N35"/>
  <c r="N31"/>
  <c r="N27"/>
  <c r="N23"/>
  <c r="J22"/>
  <c r="K22" s="1"/>
  <c r="C57" i="3" s="1"/>
  <c r="C56" s="1"/>
  <c r="D56" s="1"/>
  <c r="J51" i="35"/>
  <c r="J21"/>
  <c r="K21" s="1"/>
  <c r="BM56" i="32" l="1"/>
  <c r="BL58"/>
  <c r="BL60" s="1"/>
  <c r="BD29"/>
  <c r="BC31"/>
  <c r="BC33" s="1"/>
  <c r="BW48" i="31"/>
  <c r="BV50"/>
  <c r="BV52" s="1"/>
  <c r="BJ29"/>
  <c r="BI31"/>
  <c r="BI33" s="1"/>
  <c r="BI17"/>
  <c r="BH19"/>
  <c r="BH21" s="1"/>
  <c r="BG29" i="30"/>
  <c r="BF31"/>
  <c r="BF33" s="1"/>
  <c r="BG29" i="29"/>
  <c r="BF31"/>
  <c r="BF33" s="1"/>
  <c r="BU48" i="26"/>
  <c r="BT50"/>
  <c r="BT52" s="1"/>
  <c r="BD56"/>
  <c r="BC58"/>
  <c r="BC60" s="1"/>
  <c r="BK29"/>
  <c r="BJ31"/>
  <c r="BJ33" s="1"/>
  <c r="BC17"/>
  <c r="BB19"/>
  <c r="BB21" s="1"/>
  <c r="BP48" i="24"/>
  <c r="BO50"/>
  <c r="BO52" s="1"/>
  <c r="BZ29" i="25"/>
  <c r="BZ31" s="1"/>
  <c r="BZ33" s="1"/>
  <c r="BY31"/>
  <c r="BY33" s="1"/>
  <c r="BP48" i="23"/>
  <c r="BO50"/>
  <c r="BO52" s="1"/>
  <c r="BX29"/>
  <c r="BW31"/>
  <c r="BW33" s="1"/>
  <c r="BE29" i="22"/>
  <c r="BD31"/>
  <c r="BD33" s="1"/>
  <c r="BK29" i="19"/>
  <c r="BJ31"/>
  <c r="BJ33" s="1"/>
  <c r="BG48"/>
  <c r="BF50"/>
  <c r="BF52" s="1"/>
  <c r="BF29" i="18"/>
  <c r="BE31"/>
  <c r="BE33" s="1"/>
  <c r="BQ48" i="17"/>
  <c r="BP50"/>
  <c r="BP52" s="1"/>
  <c r="BH29"/>
  <c r="BG31"/>
  <c r="BG33" s="1"/>
  <c r="AZ29" i="16"/>
  <c r="AY31"/>
  <c r="AY33" s="1"/>
  <c r="K51" i="35"/>
  <c r="AZ29" i="15"/>
  <c r="AY31"/>
  <c r="AY33" s="1"/>
  <c r="L5" i="2"/>
  <c r="G17" i="15"/>
  <c r="F19"/>
  <c r="F21" s="1"/>
  <c r="AO29" i="3"/>
  <c r="AN31"/>
  <c r="AN33" s="1"/>
  <c r="L5"/>
  <c r="E56" i="15"/>
  <c r="D58"/>
  <c r="D60" s="1"/>
  <c r="D19" i="2"/>
  <c r="D21" s="1"/>
  <c r="E17"/>
  <c r="F17" i="5"/>
  <c r="E19"/>
  <c r="E21" s="1"/>
  <c r="AV29" i="9"/>
  <c r="AU31"/>
  <c r="AU33" s="1"/>
  <c r="C57" i="11"/>
  <c r="C56" s="1"/>
  <c r="D56" s="1"/>
  <c r="E56" i="5"/>
  <c r="D58"/>
  <c r="D60" s="1"/>
  <c r="F17" i="8"/>
  <c r="E19"/>
  <c r="E21" s="1"/>
  <c r="E56" i="4"/>
  <c r="D58"/>
  <c r="D60" s="1"/>
  <c r="F17" i="3"/>
  <c r="E19"/>
  <c r="E21" s="1"/>
  <c r="AW29" i="2"/>
  <c r="AV31"/>
  <c r="AV33" s="1"/>
  <c r="H17" i="9"/>
  <c r="G19"/>
  <c r="G21" s="1"/>
  <c r="G17" i="12"/>
  <c r="F19"/>
  <c r="F21" s="1"/>
  <c r="AV29" i="11"/>
  <c r="AU31"/>
  <c r="AU33" s="1"/>
  <c r="AV29" i="10"/>
  <c r="AU31"/>
  <c r="AU33" s="1"/>
  <c r="G17" i="4"/>
  <c r="F19"/>
  <c r="F21" s="1"/>
  <c r="AW29" i="5"/>
  <c r="AV31"/>
  <c r="AV33" s="1"/>
  <c r="G17" i="11"/>
  <c r="F19"/>
  <c r="F21" s="1"/>
  <c r="C57" i="9"/>
  <c r="C56" s="1"/>
  <c r="D56" s="1"/>
  <c r="E56" i="8"/>
  <c r="D58"/>
  <c r="D60" s="1"/>
  <c r="AU31" i="12"/>
  <c r="AU33" s="1"/>
  <c r="AV29"/>
  <c r="G17" i="10"/>
  <c r="F19"/>
  <c r="F21" s="1"/>
  <c r="E56" i="3"/>
  <c r="D58"/>
  <c r="D60" s="1"/>
  <c r="AW29" i="4"/>
  <c r="AV31"/>
  <c r="AV33" s="1"/>
  <c r="C57" i="10"/>
  <c r="C56" s="1"/>
  <c r="D56" s="1"/>
  <c r="E56" i="2"/>
  <c r="D58"/>
  <c r="D60" s="1"/>
  <c r="C57" i="12"/>
  <c r="C56" s="1"/>
  <c r="D56" s="1"/>
  <c r="AW29" i="8"/>
  <c r="AV31"/>
  <c r="AV33" s="1"/>
  <c r="O37" i="35"/>
  <c r="O32"/>
  <c r="O36"/>
  <c r="O29"/>
  <c r="O43"/>
  <c r="O44"/>
  <c r="O50"/>
  <c r="O31"/>
  <c r="O46"/>
  <c r="O23"/>
  <c r="O38"/>
  <c r="O41"/>
  <c r="O47"/>
  <c r="O26"/>
  <c r="O33"/>
  <c r="O42"/>
  <c r="O45"/>
  <c r="C49" i="10" s="1"/>
  <c r="C48" s="1"/>
  <c r="D48" s="1"/>
  <c r="O24" i="35"/>
  <c r="O35"/>
  <c r="O28"/>
  <c r="O30"/>
  <c r="O25"/>
  <c r="C49" i="4" s="1"/>
  <c r="C48" s="1"/>
  <c r="D48" s="1"/>
  <c r="O39" i="35"/>
  <c r="O48"/>
  <c r="O27"/>
  <c r="O34"/>
  <c r="C49" i="15" s="1"/>
  <c r="C48" s="1"/>
  <c r="D48" s="1"/>
  <c r="O49" i="35"/>
  <c r="O40"/>
  <c r="F51"/>
  <c r="BN56" i="32" l="1"/>
  <c r="BM58"/>
  <c r="BM60" s="1"/>
  <c r="BE29"/>
  <c r="BD31"/>
  <c r="BD33" s="1"/>
  <c r="BX48" i="31"/>
  <c r="BW50"/>
  <c r="BW52" s="1"/>
  <c r="BJ17"/>
  <c r="BI19"/>
  <c r="BI21" s="1"/>
  <c r="BK29"/>
  <c r="BJ31"/>
  <c r="BJ33" s="1"/>
  <c r="BH29" i="30"/>
  <c r="BG31"/>
  <c r="BG33" s="1"/>
  <c r="BH29" i="29"/>
  <c r="BG31"/>
  <c r="BG33" s="1"/>
  <c r="BD17" i="26"/>
  <c r="BC19"/>
  <c r="BC21" s="1"/>
  <c r="BL29"/>
  <c r="BK31"/>
  <c r="BK33" s="1"/>
  <c r="BE56"/>
  <c r="BD58"/>
  <c r="BD60" s="1"/>
  <c r="BV48"/>
  <c r="BU50"/>
  <c r="BU52" s="1"/>
  <c r="BQ48" i="24"/>
  <c r="BP50"/>
  <c r="BP52" s="1"/>
  <c r="C33" i="25"/>
  <c r="C34" s="1"/>
  <c r="G23"/>
  <c r="BY29" i="23"/>
  <c r="BX31"/>
  <c r="BX33" s="1"/>
  <c r="BQ48"/>
  <c r="BP50"/>
  <c r="BP52" s="1"/>
  <c r="BF29" i="22"/>
  <c r="BE31"/>
  <c r="BE33" s="1"/>
  <c r="BG50" i="19"/>
  <c r="BG52" s="1"/>
  <c r="BH48"/>
  <c r="BL29"/>
  <c r="BK31"/>
  <c r="BK33" s="1"/>
  <c r="BG29" i="18"/>
  <c r="BF31"/>
  <c r="BF33" s="1"/>
  <c r="BI29" i="17"/>
  <c r="BH31"/>
  <c r="BH33" s="1"/>
  <c r="BR48"/>
  <c r="BQ50"/>
  <c r="BQ52" s="1"/>
  <c r="BA29" i="16"/>
  <c r="AZ31"/>
  <c r="AZ33" s="1"/>
  <c r="C49" i="9"/>
  <c r="C48" s="1"/>
  <c r="D48" s="1"/>
  <c r="E48" s="1"/>
  <c r="AP29" i="3"/>
  <c r="AO31"/>
  <c r="AO33" s="1"/>
  <c r="C49" i="12"/>
  <c r="C48" s="1"/>
  <c r="D48" s="1"/>
  <c r="D50" s="1"/>
  <c r="H17" i="15"/>
  <c r="G19"/>
  <c r="G21" s="1"/>
  <c r="E48"/>
  <c r="D50"/>
  <c r="C49" i="11"/>
  <c r="C48" s="1"/>
  <c r="D48" s="1"/>
  <c r="E48" s="1"/>
  <c r="F56" i="15"/>
  <c r="E58"/>
  <c r="E60" s="1"/>
  <c r="BA29"/>
  <c r="AZ31"/>
  <c r="AZ33" s="1"/>
  <c r="E19" i="2"/>
  <c r="E21" s="1"/>
  <c r="F17"/>
  <c r="H17" i="4"/>
  <c r="G19"/>
  <c r="G21" s="1"/>
  <c r="H19" i="9"/>
  <c r="H21" s="1"/>
  <c r="I17"/>
  <c r="F56" i="4"/>
  <c r="E58"/>
  <c r="E60" s="1"/>
  <c r="E56" i="11"/>
  <c r="D58"/>
  <c r="D60" s="1"/>
  <c r="F56" i="2"/>
  <c r="E58"/>
  <c r="E60" s="1"/>
  <c r="H17" i="10"/>
  <c r="G19"/>
  <c r="G21" s="1"/>
  <c r="H17" i="11"/>
  <c r="G19"/>
  <c r="G21" s="1"/>
  <c r="E48" i="4"/>
  <c r="D50"/>
  <c r="F56" i="8"/>
  <c r="E58"/>
  <c r="E60" s="1"/>
  <c r="E48" i="10"/>
  <c r="D50"/>
  <c r="E56"/>
  <c r="D58"/>
  <c r="D60" s="1"/>
  <c r="AV31" i="12"/>
  <c r="AV33" s="1"/>
  <c r="AW29"/>
  <c r="AW31" i="2"/>
  <c r="AW33" s="1"/>
  <c r="AX29"/>
  <c r="G17" i="8"/>
  <c r="F19"/>
  <c r="F21" s="1"/>
  <c r="AX29"/>
  <c r="AW31"/>
  <c r="AW33" s="1"/>
  <c r="AX29" i="5"/>
  <c r="AW31"/>
  <c r="AW33" s="1"/>
  <c r="AW29" i="11"/>
  <c r="AV31"/>
  <c r="AV33" s="1"/>
  <c r="AW29" i="9"/>
  <c r="AV31"/>
  <c r="AV33" s="1"/>
  <c r="G17" i="3"/>
  <c r="F19"/>
  <c r="F21" s="1"/>
  <c r="G17" i="5"/>
  <c r="F19"/>
  <c r="F21" s="1"/>
  <c r="E56" i="12"/>
  <c r="D58"/>
  <c r="D60" s="1"/>
  <c r="E56" i="9"/>
  <c r="D58"/>
  <c r="D60" s="1"/>
  <c r="H17" i="12"/>
  <c r="G19"/>
  <c r="G21" s="1"/>
  <c r="C49" i="5"/>
  <c r="C48" s="1"/>
  <c r="D48" s="1"/>
  <c r="AX29" i="4"/>
  <c r="AW31"/>
  <c r="AW33" s="1"/>
  <c r="C49" i="8"/>
  <c r="C48" s="1"/>
  <c r="D48" s="1"/>
  <c r="F56" i="3"/>
  <c r="E58"/>
  <c r="E60" s="1"/>
  <c r="AW29" i="10"/>
  <c r="AV31"/>
  <c r="AV33" s="1"/>
  <c r="F56" i="5"/>
  <c r="E58"/>
  <c r="E60" s="1"/>
  <c r="H39" i="36"/>
  <c r="B27"/>
  <c r="B26"/>
  <c r="O22" i="35"/>
  <c r="O21"/>
  <c r="C49" i="2" s="1"/>
  <c r="C48" s="1"/>
  <c r="D48" s="1"/>
  <c r="BO56" i="32" l="1"/>
  <c r="BN58"/>
  <c r="BN60" s="1"/>
  <c r="BF29"/>
  <c r="BE31"/>
  <c r="BE33" s="1"/>
  <c r="BY48" i="31"/>
  <c r="BX50"/>
  <c r="BX52" s="1"/>
  <c r="BL29"/>
  <c r="BK31"/>
  <c r="BK33" s="1"/>
  <c r="BK17"/>
  <c r="BJ19"/>
  <c r="BJ21" s="1"/>
  <c r="BI29" i="30"/>
  <c r="BH31"/>
  <c r="BH33" s="1"/>
  <c r="BI29" i="29"/>
  <c r="BH31"/>
  <c r="BH33" s="1"/>
  <c r="BW48" i="26"/>
  <c r="BV50"/>
  <c r="BV52" s="1"/>
  <c r="BF56"/>
  <c r="BE58"/>
  <c r="BE60" s="1"/>
  <c r="BM29"/>
  <c r="BL31"/>
  <c r="BL33" s="1"/>
  <c r="BE17"/>
  <c r="BD19"/>
  <c r="BD21" s="1"/>
  <c r="BR48" i="24"/>
  <c r="BQ50"/>
  <c r="BQ52" s="1"/>
  <c r="BR48" i="23"/>
  <c r="BQ50"/>
  <c r="BQ52" s="1"/>
  <c r="BZ29"/>
  <c r="BZ31" s="1"/>
  <c r="BZ33" s="1"/>
  <c r="BY31"/>
  <c r="BY33" s="1"/>
  <c r="BF31" i="22"/>
  <c r="BF33" s="1"/>
  <c r="BG29"/>
  <c r="BM29" i="19"/>
  <c r="BL31"/>
  <c r="BL33" s="1"/>
  <c r="BI48"/>
  <c r="BH50"/>
  <c r="BH52" s="1"/>
  <c r="BG31" i="18"/>
  <c r="BG33" s="1"/>
  <c r="BH29"/>
  <c r="BS48" i="17"/>
  <c r="BR50"/>
  <c r="BR52" s="1"/>
  <c r="BJ29"/>
  <c r="BI31"/>
  <c r="BI33" s="1"/>
  <c r="BB29" i="16"/>
  <c r="BA31"/>
  <c r="BA33" s="1"/>
  <c r="E48" i="12"/>
  <c r="D50" i="9"/>
  <c r="D52" s="1"/>
  <c r="BA31" i="15"/>
  <c r="BA33" s="1"/>
  <c r="BB29"/>
  <c r="F48"/>
  <c r="E50"/>
  <c r="G56"/>
  <c r="F58"/>
  <c r="F60" s="1"/>
  <c r="I17"/>
  <c r="H19"/>
  <c r="H21" s="1"/>
  <c r="D50" i="11"/>
  <c r="D52" s="1"/>
  <c r="C49" i="3"/>
  <c r="C48" s="1"/>
  <c r="D48" s="1"/>
  <c r="AQ29"/>
  <c r="AP31"/>
  <c r="AP33" s="1"/>
  <c r="D52" i="15"/>
  <c r="D36"/>
  <c r="E48" i="2"/>
  <c r="F48" s="1"/>
  <c r="D50"/>
  <c r="D52" s="1"/>
  <c r="D36" s="1"/>
  <c r="G17"/>
  <c r="F19"/>
  <c r="F21" s="1"/>
  <c r="E48" i="8"/>
  <c r="D50"/>
  <c r="D52" s="1"/>
  <c r="E48" i="5"/>
  <c r="D50"/>
  <c r="D52" s="1"/>
  <c r="D36" s="1"/>
  <c r="F56" i="9"/>
  <c r="E58"/>
  <c r="E60" s="1"/>
  <c r="H17" i="5"/>
  <c r="G19"/>
  <c r="G21" s="1"/>
  <c r="I19" i="9"/>
  <c r="I21" s="1"/>
  <c r="J17"/>
  <c r="AX29" i="10"/>
  <c r="AW31"/>
  <c r="AW33" s="1"/>
  <c r="AW31" i="11"/>
  <c r="AW33" s="1"/>
  <c r="AX29"/>
  <c r="H17" i="8"/>
  <c r="G19"/>
  <c r="G21" s="1"/>
  <c r="F48" i="11"/>
  <c r="E50"/>
  <c r="E52" s="1"/>
  <c r="G56" i="5"/>
  <c r="F58"/>
  <c r="F60" s="1"/>
  <c r="F56" i="12"/>
  <c r="E58"/>
  <c r="E60" s="1"/>
  <c r="AY29" i="2"/>
  <c r="AX31"/>
  <c r="AX33" s="1"/>
  <c r="D52" i="10"/>
  <c r="D36"/>
  <c r="D52" i="12"/>
  <c r="D36"/>
  <c r="H17" i="3"/>
  <c r="G19"/>
  <c r="G21" s="1"/>
  <c r="AY29" i="5"/>
  <c r="AX31"/>
  <c r="AX33" s="1"/>
  <c r="F48" i="10"/>
  <c r="E50"/>
  <c r="E52" s="1"/>
  <c r="I17" i="11"/>
  <c r="H19"/>
  <c r="H21" s="1"/>
  <c r="F48" i="9"/>
  <c r="E50"/>
  <c r="F48" i="12"/>
  <c r="E50"/>
  <c r="E52" s="1"/>
  <c r="AX29"/>
  <c r="AW31"/>
  <c r="AW33" s="1"/>
  <c r="AX29" i="9"/>
  <c r="AW31"/>
  <c r="AW33" s="1"/>
  <c r="AX31" i="8"/>
  <c r="AX33" s="1"/>
  <c r="AY29"/>
  <c r="G56"/>
  <c r="F58"/>
  <c r="F60" s="1"/>
  <c r="I17" i="10"/>
  <c r="H19"/>
  <c r="H21" s="1"/>
  <c r="F56" i="11"/>
  <c r="E58"/>
  <c r="E60" s="1"/>
  <c r="I17" i="4"/>
  <c r="H19"/>
  <c r="H21" s="1"/>
  <c r="I17" i="12"/>
  <c r="H19"/>
  <c r="H21" s="1"/>
  <c r="D52" i="4"/>
  <c r="D36"/>
  <c r="G56" i="3"/>
  <c r="F58"/>
  <c r="F60" s="1"/>
  <c r="AY29" i="4"/>
  <c r="AX31"/>
  <c r="AX33" s="1"/>
  <c r="F56" i="10"/>
  <c r="E58"/>
  <c r="E60" s="1"/>
  <c r="F48" i="4"/>
  <c r="E50"/>
  <c r="E52" s="1"/>
  <c r="G56" i="2"/>
  <c r="F58"/>
  <c r="F60" s="1"/>
  <c r="G56" i="4"/>
  <c r="F58"/>
  <c r="F60" s="1"/>
  <c r="B34" i="36"/>
  <c r="C27"/>
  <c r="C26"/>
  <c r="BO58" i="32" l="1"/>
  <c r="BO60" s="1"/>
  <c r="BP56"/>
  <c r="BG29"/>
  <c r="BF31"/>
  <c r="BF33" s="1"/>
  <c r="BL17" i="31"/>
  <c r="BK19"/>
  <c r="BK21" s="1"/>
  <c r="BM29"/>
  <c r="BL31"/>
  <c r="BL33" s="1"/>
  <c r="BZ48"/>
  <c r="BZ50" s="1"/>
  <c r="BZ52" s="1"/>
  <c r="BY50"/>
  <c r="BY52" s="1"/>
  <c r="BJ29" i="30"/>
  <c r="BI31"/>
  <c r="BI33" s="1"/>
  <c r="BJ29" i="29"/>
  <c r="BI31"/>
  <c r="BI33" s="1"/>
  <c r="BF17" i="26"/>
  <c r="BE19"/>
  <c r="BE21" s="1"/>
  <c r="BN29"/>
  <c r="BM31"/>
  <c r="BM33" s="1"/>
  <c r="BG56"/>
  <c r="BF58"/>
  <c r="BF60" s="1"/>
  <c r="BX48"/>
  <c r="BW50"/>
  <c r="BW52" s="1"/>
  <c r="BS48" i="24"/>
  <c r="BR50"/>
  <c r="BR52" s="1"/>
  <c r="A24" i="23"/>
  <c r="C33"/>
  <c r="C34" s="1"/>
  <c r="BS48"/>
  <c r="BR50"/>
  <c r="BR52" s="1"/>
  <c r="BH29" i="22"/>
  <c r="BG31"/>
  <c r="BG33" s="1"/>
  <c r="BJ48" i="19"/>
  <c r="BI50"/>
  <c r="BI52" s="1"/>
  <c r="BN29"/>
  <c r="BM31"/>
  <c r="BM33" s="1"/>
  <c r="BI29" i="18"/>
  <c r="BH31"/>
  <c r="BH33" s="1"/>
  <c r="BK29" i="17"/>
  <c r="BJ31"/>
  <c r="BJ33" s="1"/>
  <c r="BT48"/>
  <c r="BS50"/>
  <c r="BS52" s="1"/>
  <c r="BC29" i="16"/>
  <c r="BB31"/>
  <c r="BB33" s="1"/>
  <c r="E50" i="2"/>
  <c r="E52" s="1"/>
  <c r="D36" i="11"/>
  <c r="J17" i="15"/>
  <c r="I19"/>
  <c r="I21" s="1"/>
  <c r="H56"/>
  <c r="G58"/>
  <c r="G60" s="1"/>
  <c r="E52"/>
  <c r="E36"/>
  <c r="AR29" i="3"/>
  <c r="AQ31"/>
  <c r="AQ33" s="1"/>
  <c r="G48" i="15"/>
  <c r="F50"/>
  <c r="E48" i="3"/>
  <c r="D50"/>
  <c r="D52" s="1"/>
  <c r="D36" s="1"/>
  <c r="BC29" i="15"/>
  <c r="BB31"/>
  <c r="BB33" s="1"/>
  <c r="H17" i="2"/>
  <c r="G19"/>
  <c r="G21" s="1"/>
  <c r="AY31" i="4"/>
  <c r="AY33" s="1"/>
  <c r="AZ29"/>
  <c r="E52" i="9"/>
  <c r="E36"/>
  <c r="AZ29" i="5"/>
  <c r="AY31"/>
  <c r="AY33" s="1"/>
  <c r="AZ29" i="2"/>
  <c r="AY31"/>
  <c r="AY33" s="1"/>
  <c r="AY29" i="11"/>
  <c r="AX31"/>
  <c r="AX33" s="1"/>
  <c r="E50" i="5"/>
  <c r="E52" s="1"/>
  <c r="E36" s="1"/>
  <c r="F48"/>
  <c r="G48" i="9"/>
  <c r="F50"/>
  <c r="I17" i="3"/>
  <c r="H19"/>
  <c r="H21" s="1"/>
  <c r="G56" i="10"/>
  <c r="F58"/>
  <c r="F60" s="1"/>
  <c r="H56" i="3"/>
  <c r="G58"/>
  <c r="G60" s="1"/>
  <c r="J17" i="12"/>
  <c r="I19"/>
  <c r="I21" s="1"/>
  <c r="J17" i="10"/>
  <c r="I19"/>
  <c r="I21" s="1"/>
  <c r="F48" i="8"/>
  <c r="E50"/>
  <c r="E52" s="1"/>
  <c r="G48" i="4"/>
  <c r="F50"/>
  <c r="F52" s="1"/>
  <c r="G56" i="11"/>
  <c r="F58"/>
  <c r="F60" s="1"/>
  <c r="AX31" i="9"/>
  <c r="AX33" s="1"/>
  <c r="AY29"/>
  <c r="AX31" i="12"/>
  <c r="AX33" s="1"/>
  <c r="AY29"/>
  <c r="J17" i="11"/>
  <c r="I19"/>
  <c r="I21" s="1"/>
  <c r="G56" i="12"/>
  <c r="F58"/>
  <c r="F60" s="1"/>
  <c r="AY29" i="10"/>
  <c r="AX31"/>
  <c r="AX33" s="1"/>
  <c r="H56" i="4"/>
  <c r="G58"/>
  <c r="G60" s="1"/>
  <c r="G48" i="2"/>
  <c r="F50"/>
  <c r="F52" s="1"/>
  <c r="H56" i="8"/>
  <c r="G58"/>
  <c r="G60" s="1"/>
  <c r="G48" i="11"/>
  <c r="F50"/>
  <c r="F52" s="1"/>
  <c r="K17" i="9"/>
  <c r="J19"/>
  <c r="J21" s="1"/>
  <c r="I17" i="5"/>
  <c r="H19"/>
  <c r="H21" s="1"/>
  <c r="AZ29" i="8"/>
  <c r="AY31"/>
  <c r="AY33" s="1"/>
  <c r="G48" i="12"/>
  <c r="F50"/>
  <c r="G48" i="10"/>
  <c r="F50"/>
  <c r="F52" s="1"/>
  <c r="H56" i="2"/>
  <c r="G58"/>
  <c r="G60" s="1"/>
  <c r="J17" i="4"/>
  <c r="I19"/>
  <c r="I21" s="1"/>
  <c r="H56" i="5"/>
  <c r="G58"/>
  <c r="G60" s="1"/>
  <c r="I17" i="8"/>
  <c r="H19"/>
  <c r="H21" s="1"/>
  <c r="G56" i="9"/>
  <c r="F58"/>
  <c r="F60" s="1"/>
  <c r="C34" i="36"/>
  <c r="B27" i="33"/>
  <c r="D27" i="36"/>
  <c r="B26" i="33"/>
  <c r="D26" i="36"/>
  <c r="B12" i="33"/>
  <c r="B14"/>
  <c r="B32"/>
  <c r="B33"/>
  <c r="B19"/>
  <c r="B28"/>
  <c r="B24"/>
  <c r="B17"/>
  <c r="B13"/>
  <c r="B18"/>
  <c r="B8"/>
  <c r="B22"/>
  <c r="B31"/>
  <c r="B10"/>
  <c r="B11"/>
  <c r="B15"/>
  <c r="B25"/>
  <c r="B29"/>
  <c r="B20"/>
  <c r="B9"/>
  <c r="B23"/>
  <c r="B21"/>
  <c r="B30"/>
  <c r="B16"/>
  <c r="B7"/>
  <c r="B6"/>
  <c r="F16" i="69"/>
  <c r="C6" i="36"/>
  <c r="B6"/>
  <c r="BQ56" i="32" l="1"/>
  <c r="BP58"/>
  <c r="BP60" s="1"/>
  <c r="BH29"/>
  <c r="BG31"/>
  <c r="BG33" s="1"/>
  <c r="C52" i="31"/>
  <c r="C53" s="1"/>
  <c r="C62" s="1"/>
  <c r="B62"/>
  <c r="BN29"/>
  <c r="BM31"/>
  <c r="BM33" s="1"/>
  <c r="BL19"/>
  <c r="BL21" s="1"/>
  <c r="BM17"/>
  <c r="BK29" i="30"/>
  <c r="BJ31"/>
  <c r="BJ33" s="1"/>
  <c r="BK29" i="29"/>
  <c r="BJ31"/>
  <c r="BJ33" s="1"/>
  <c r="BY48" i="26"/>
  <c r="BX50"/>
  <c r="BX52" s="1"/>
  <c r="BH56"/>
  <c r="BG58"/>
  <c r="BG60" s="1"/>
  <c r="BO29"/>
  <c r="BN31"/>
  <c r="BN33" s="1"/>
  <c r="BG17"/>
  <c r="BF19"/>
  <c r="BF21" s="1"/>
  <c r="BT48" i="24"/>
  <c r="BS50"/>
  <c r="BS52" s="1"/>
  <c r="BT48" i="23"/>
  <c r="BS50"/>
  <c r="BS52" s="1"/>
  <c r="BI29" i="22"/>
  <c r="BH31"/>
  <c r="BH33" s="1"/>
  <c r="BO29" i="19"/>
  <c r="BN31"/>
  <c r="BN33" s="1"/>
  <c r="BK48"/>
  <c r="BJ50"/>
  <c r="BJ52" s="1"/>
  <c r="BJ29" i="18"/>
  <c r="BI31"/>
  <c r="BI33" s="1"/>
  <c r="BU48" i="17"/>
  <c r="BT50"/>
  <c r="BT52" s="1"/>
  <c r="BL29"/>
  <c r="BK31"/>
  <c r="BK33" s="1"/>
  <c r="BD29" i="16"/>
  <c r="BC31"/>
  <c r="BC33" s="1"/>
  <c r="F48" i="3"/>
  <c r="E50"/>
  <c r="E52" s="1"/>
  <c r="E36" s="1"/>
  <c r="F52" i="15"/>
  <c r="F36"/>
  <c r="I56"/>
  <c r="H58"/>
  <c r="H60" s="1"/>
  <c r="H48"/>
  <c r="G50"/>
  <c r="G52" s="1"/>
  <c r="AR31" i="3"/>
  <c r="AR33" s="1"/>
  <c r="AS29"/>
  <c r="BD29" i="15"/>
  <c r="BC31"/>
  <c r="BC33" s="1"/>
  <c r="K17"/>
  <c r="J19"/>
  <c r="J21" s="1"/>
  <c r="I17" i="2"/>
  <c r="H19"/>
  <c r="H21" s="1"/>
  <c r="H56" i="9"/>
  <c r="G58"/>
  <c r="G60" s="1"/>
  <c r="I56" i="2"/>
  <c r="H58"/>
  <c r="H60" s="1"/>
  <c r="AZ29" i="10"/>
  <c r="AY31"/>
  <c r="AY33" s="1"/>
  <c r="G48" i="8"/>
  <c r="F50"/>
  <c r="F52" s="1"/>
  <c r="K17" i="12"/>
  <c r="J19"/>
  <c r="J21" s="1"/>
  <c r="J17" i="3"/>
  <c r="I19"/>
  <c r="I21" s="1"/>
  <c r="AY31" i="11"/>
  <c r="AY33" s="1"/>
  <c r="AZ29"/>
  <c r="J17" i="8"/>
  <c r="I19"/>
  <c r="I21" s="1"/>
  <c r="H56" i="12"/>
  <c r="G58"/>
  <c r="G60" s="1"/>
  <c r="I56" i="3"/>
  <c r="H58"/>
  <c r="H60" s="1"/>
  <c r="F52" i="9"/>
  <c r="F36"/>
  <c r="AZ31" i="4"/>
  <c r="AZ33" s="1"/>
  <c r="BA29"/>
  <c r="H58" i="8"/>
  <c r="H60" s="1"/>
  <c r="I56"/>
  <c r="AY31" i="9"/>
  <c r="AY33" s="1"/>
  <c r="AZ29"/>
  <c r="H48" i="10"/>
  <c r="G50"/>
  <c r="G52" s="1"/>
  <c r="J17" i="5"/>
  <c r="I19"/>
  <c r="I21" s="1"/>
  <c r="H48" i="9"/>
  <c r="G50"/>
  <c r="G52" s="1"/>
  <c r="BA29" i="2"/>
  <c r="AZ31"/>
  <c r="AZ33" s="1"/>
  <c r="I56" i="5"/>
  <c r="H58"/>
  <c r="H60" s="1"/>
  <c r="H48" i="2"/>
  <c r="G50"/>
  <c r="G52" s="1"/>
  <c r="H56" i="10"/>
  <c r="G58"/>
  <c r="G60" s="1"/>
  <c r="H48" i="12"/>
  <c r="G50"/>
  <c r="G52" s="1"/>
  <c r="L17" i="9"/>
  <c r="K19"/>
  <c r="K21" s="1"/>
  <c r="K17" i="11"/>
  <c r="J19"/>
  <c r="J21" s="1"/>
  <c r="G48" i="5"/>
  <c r="F50"/>
  <c r="F52" s="1"/>
  <c r="BA29"/>
  <c r="AZ31"/>
  <c r="AZ33" s="1"/>
  <c r="K17" i="4"/>
  <c r="J19"/>
  <c r="J21" s="1"/>
  <c r="I56"/>
  <c r="H58"/>
  <c r="H60" s="1"/>
  <c r="AZ29" i="12"/>
  <c r="AY31"/>
  <c r="AY33" s="1"/>
  <c r="H48" i="4"/>
  <c r="G50"/>
  <c r="G52" s="1"/>
  <c r="K17" i="10"/>
  <c r="J19"/>
  <c r="J21" s="1"/>
  <c r="F52" i="12"/>
  <c r="F36"/>
  <c r="H56" i="11"/>
  <c r="G58"/>
  <c r="G60" s="1"/>
  <c r="BA29" i="8"/>
  <c r="AZ31"/>
  <c r="AZ33" s="1"/>
  <c r="H48" i="11"/>
  <c r="G50"/>
  <c r="G52" s="1"/>
  <c r="G12" i="69"/>
  <c r="D34" i="36"/>
  <c r="E27"/>
  <c r="C26" i="33"/>
  <c r="E26" i="36"/>
  <c r="K77" i="33"/>
  <c r="C27"/>
  <c r="B5"/>
  <c r="B4"/>
  <c r="C24"/>
  <c r="C12"/>
  <c r="C28"/>
  <c r="C14"/>
  <c r="C10"/>
  <c r="C33"/>
  <c r="C19"/>
  <c r="C31"/>
  <c r="C18"/>
  <c r="C13"/>
  <c r="C15"/>
  <c r="C29"/>
  <c r="C22"/>
  <c r="C8"/>
  <c r="C17"/>
  <c r="C11"/>
  <c r="C20"/>
  <c r="C16"/>
  <c r="C30"/>
  <c r="C7"/>
  <c r="C9"/>
  <c r="C23"/>
  <c r="C25"/>
  <c r="C21"/>
  <c r="C6"/>
  <c r="C32"/>
  <c r="D6" i="36"/>
  <c r="BR56" i="32" l="1"/>
  <c r="BQ58"/>
  <c r="BQ60" s="1"/>
  <c r="BI29"/>
  <c r="BH31"/>
  <c r="BH33" s="1"/>
  <c r="BN17" i="31"/>
  <c r="BM19"/>
  <c r="BM21" s="1"/>
  <c r="BO29"/>
  <c r="BN31"/>
  <c r="BN33" s="1"/>
  <c r="BL29" i="30"/>
  <c r="BK31"/>
  <c r="BK33" s="1"/>
  <c r="BL29" i="29"/>
  <c r="BK31"/>
  <c r="BK33" s="1"/>
  <c r="BP29" i="26"/>
  <c r="BO31"/>
  <c r="BO33" s="1"/>
  <c r="BI56"/>
  <c r="BH58"/>
  <c r="BH60" s="1"/>
  <c r="BH17"/>
  <c r="BG19"/>
  <c r="BG21" s="1"/>
  <c r="BZ48"/>
  <c r="BZ50" s="1"/>
  <c r="BZ52" s="1"/>
  <c r="BY50"/>
  <c r="BY52" s="1"/>
  <c r="BU48" i="24"/>
  <c r="BT50"/>
  <c r="BT52" s="1"/>
  <c r="BU48" i="23"/>
  <c r="BT50"/>
  <c r="BT52" s="1"/>
  <c r="BI31" i="22"/>
  <c r="BI33" s="1"/>
  <c r="BJ29"/>
  <c r="BL48" i="19"/>
  <c r="BK50"/>
  <c r="BK52" s="1"/>
  <c r="BP29"/>
  <c r="BO31"/>
  <c r="BO33" s="1"/>
  <c r="BK29" i="18"/>
  <c r="BJ31"/>
  <c r="BJ33" s="1"/>
  <c r="BM29" i="17"/>
  <c r="BL31"/>
  <c r="BL33" s="1"/>
  <c r="BV48"/>
  <c r="BU50"/>
  <c r="BU52" s="1"/>
  <c r="BE29" i="16"/>
  <c r="BD31"/>
  <c r="BD33" s="1"/>
  <c r="C5" i="33"/>
  <c r="AS31" i="3"/>
  <c r="AS33" s="1"/>
  <c r="AT29"/>
  <c r="L17" i="15"/>
  <c r="K19"/>
  <c r="K21" s="1"/>
  <c r="BE29"/>
  <c r="BD31"/>
  <c r="BD33" s="1"/>
  <c r="J56"/>
  <c r="I58"/>
  <c r="I60" s="1"/>
  <c r="F50" i="3"/>
  <c r="F52" s="1"/>
  <c r="F36" s="1"/>
  <c r="G48"/>
  <c r="I48" i="15"/>
  <c r="H50"/>
  <c r="H52" s="1"/>
  <c r="I19" i="2"/>
  <c r="I21" s="1"/>
  <c r="J17"/>
  <c r="BA29" i="12"/>
  <c r="AZ31"/>
  <c r="AZ33" s="1"/>
  <c r="H48" i="5"/>
  <c r="G50"/>
  <c r="G52" s="1"/>
  <c r="I48" i="12"/>
  <c r="H50"/>
  <c r="BB29" i="2"/>
  <c r="BA31"/>
  <c r="BA33" s="1"/>
  <c r="K17" i="8"/>
  <c r="J19"/>
  <c r="J21" s="1"/>
  <c r="J56" i="2"/>
  <c r="I58"/>
  <c r="I60" s="1"/>
  <c r="J56" i="4"/>
  <c r="I58"/>
  <c r="I60" s="1"/>
  <c r="I56" i="10"/>
  <c r="H58"/>
  <c r="H60" s="1"/>
  <c r="I48" i="9"/>
  <c r="H50"/>
  <c r="AZ31"/>
  <c r="AZ33" s="1"/>
  <c r="BA29"/>
  <c r="BA29" i="11"/>
  <c r="AZ31"/>
  <c r="AZ33" s="1"/>
  <c r="L17" i="12"/>
  <c r="K19"/>
  <c r="K21" s="1"/>
  <c r="I56" i="9"/>
  <c r="H58"/>
  <c r="H60" s="1"/>
  <c r="BB29" i="8"/>
  <c r="BA31"/>
  <c r="BA33" s="1"/>
  <c r="J56" i="3"/>
  <c r="I58"/>
  <c r="I60" s="1"/>
  <c r="K17" i="5"/>
  <c r="J19"/>
  <c r="J21" s="1"/>
  <c r="L17" i="10"/>
  <c r="K19"/>
  <c r="K21" s="1"/>
  <c r="L17" i="4"/>
  <c r="K19"/>
  <c r="K21" s="1"/>
  <c r="L17" i="11"/>
  <c r="K19"/>
  <c r="K21" s="1"/>
  <c r="I48" i="2"/>
  <c r="H50"/>
  <c r="H52" s="1"/>
  <c r="J56" i="8"/>
  <c r="I58"/>
  <c r="I60" s="1"/>
  <c r="H48"/>
  <c r="G50"/>
  <c r="G52" s="1"/>
  <c r="I48" i="10"/>
  <c r="H50"/>
  <c r="H52" s="1"/>
  <c r="I56" i="12"/>
  <c r="H58"/>
  <c r="H60" s="1"/>
  <c r="K17" i="3"/>
  <c r="J19"/>
  <c r="J21" s="1"/>
  <c r="I48" i="11"/>
  <c r="H50"/>
  <c r="H52" s="1"/>
  <c r="I56"/>
  <c r="H58"/>
  <c r="H60" s="1"/>
  <c r="I48" i="4"/>
  <c r="H50"/>
  <c r="H52" s="1"/>
  <c r="BB29" i="5"/>
  <c r="BA31"/>
  <c r="BA33" s="1"/>
  <c r="L19" i="9"/>
  <c r="L21" s="1"/>
  <c r="M17"/>
  <c r="J56" i="5"/>
  <c r="I58"/>
  <c r="I60" s="1"/>
  <c r="BB29" i="4"/>
  <c r="BA31"/>
  <c r="BA33" s="1"/>
  <c r="BA29" i="10"/>
  <c r="AZ31"/>
  <c r="AZ33" s="1"/>
  <c r="C4" i="33"/>
  <c r="E34" i="36"/>
  <c r="F27"/>
  <c r="D26" i="33"/>
  <c r="F26" i="36"/>
  <c r="D27" i="33"/>
  <c r="D12"/>
  <c r="D14"/>
  <c r="D19"/>
  <c r="D33"/>
  <c r="D28"/>
  <c r="D17"/>
  <c r="D24"/>
  <c r="D32"/>
  <c r="D31"/>
  <c r="D10"/>
  <c r="D18"/>
  <c r="D22"/>
  <c r="D29"/>
  <c r="D8"/>
  <c r="D15"/>
  <c r="D20"/>
  <c r="D16"/>
  <c r="D13"/>
  <c r="D6"/>
  <c r="D9"/>
  <c r="D21"/>
  <c r="D11"/>
  <c r="D23"/>
  <c r="D30"/>
  <c r="D25"/>
  <c r="D7"/>
  <c r="F6" i="69"/>
  <c r="D6" i="65"/>
  <c r="E6" i="36"/>
  <c r="BS56" i="32" l="1"/>
  <c r="BR58"/>
  <c r="BR60" s="1"/>
  <c r="BJ29"/>
  <c r="BI31"/>
  <c r="BI33" s="1"/>
  <c r="BP29" i="31"/>
  <c r="BO31"/>
  <c r="BO33" s="1"/>
  <c r="BO17"/>
  <c r="BN19"/>
  <c r="BN21" s="1"/>
  <c r="BM29" i="30"/>
  <c r="BL31"/>
  <c r="BL33" s="1"/>
  <c r="BM29" i="29"/>
  <c r="BL31"/>
  <c r="BL33" s="1"/>
  <c r="C52" i="26"/>
  <c r="C53" s="1"/>
  <c r="M63" s="1"/>
  <c r="L63"/>
  <c r="BI17"/>
  <c r="BH19"/>
  <c r="BH21" s="1"/>
  <c r="BJ56"/>
  <c r="BI58"/>
  <c r="BI60" s="1"/>
  <c r="BQ29"/>
  <c r="BP31"/>
  <c r="BP33" s="1"/>
  <c r="BV48" i="24"/>
  <c r="BU50"/>
  <c r="BU52" s="1"/>
  <c r="BV48" i="23"/>
  <c r="BU50"/>
  <c r="BU52" s="1"/>
  <c r="BK29" i="22"/>
  <c r="BJ31"/>
  <c r="BJ33" s="1"/>
  <c r="BQ29" i="19"/>
  <c r="BP31"/>
  <c r="BP33" s="1"/>
  <c r="BM48"/>
  <c r="BL50"/>
  <c r="BL52" s="1"/>
  <c r="BL29" i="18"/>
  <c r="BK31"/>
  <c r="BK33" s="1"/>
  <c r="BW48" i="17"/>
  <c r="BV50"/>
  <c r="BV52" s="1"/>
  <c r="BN29"/>
  <c r="BM31"/>
  <c r="BM33" s="1"/>
  <c r="BF29" i="16"/>
  <c r="BE31"/>
  <c r="BE33" s="1"/>
  <c r="K56" i="15"/>
  <c r="J58"/>
  <c r="J60" s="1"/>
  <c r="BE31"/>
  <c r="BE33" s="1"/>
  <c r="BF29"/>
  <c r="J48"/>
  <c r="I50"/>
  <c r="M17"/>
  <c r="L19"/>
  <c r="L21" s="1"/>
  <c r="H48" i="3"/>
  <c r="G50"/>
  <c r="G52" s="1"/>
  <c r="G36" s="1"/>
  <c r="AT31"/>
  <c r="AT33" s="1"/>
  <c r="AU29"/>
  <c r="K17" i="2"/>
  <c r="J19"/>
  <c r="J21" s="1"/>
  <c r="M17" i="4"/>
  <c r="L19"/>
  <c r="L21" s="1"/>
  <c r="K56" i="2"/>
  <c r="J58"/>
  <c r="J60" s="1"/>
  <c r="BC29" i="4"/>
  <c r="BB31"/>
  <c r="BB33" s="1"/>
  <c r="J48"/>
  <c r="I50"/>
  <c r="I52" s="1"/>
  <c r="J48" i="2"/>
  <c r="I50"/>
  <c r="I52" s="1"/>
  <c r="L17" i="5"/>
  <c r="K19"/>
  <c r="K21" s="1"/>
  <c r="M17" i="12"/>
  <c r="L19"/>
  <c r="L21" s="1"/>
  <c r="J56" i="10"/>
  <c r="I58"/>
  <c r="I60" s="1"/>
  <c r="I48" i="5"/>
  <c r="H50"/>
  <c r="H52" s="1"/>
  <c r="H36" s="1"/>
  <c r="BB29" i="10"/>
  <c r="BA31"/>
  <c r="BA33" s="1"/>
  <c r="L17" i="3"/>
  <c r="K19"/>
  <c r="K21" s="1"/>
  <c r="I48" i="8"/>
  <c r="H50"/>
  <c r="H52" s="1"/>
  <c r="L17"/>
  <c r="K19"/>
  <c r="K21" s="1"/>
  <c r="BC29" i="2"/>
  <c r="BB31"/>
  <c r="BB33" s="1"/>
  <c r="K56" i="5"/>
  <c r="J58"/>
  <c r="J60" s="1"/>
  <c r="J56" i="11"/>
  <c r="I58"/>
  <c r="I60" s="1"/>
  <c r="M17"/>
  <c r="L19"/>
  <c r="L21" s="1"/>
  <c r="K56" i="3"/>
  <c r="J58"/>
  <c r="J60" s="1"/>
  <c r="BA31" i="11"/>
  <c r="BA33" s="1"/>
  <c r="BB29"/>
  <c r="K56" i="4"/>
  <c r="J58"/>
  <c r="J60" s="1"/>
  <c r="BB29" i="12"/>
  <c r="BA31"/>
  <c r="BA33" s="1"/>
  <c r="K56" i="8"/>
  <c r="J58"/>
  <c r="J60" s="1"/>
  <c r="N17" i="9"/>
  <c r="M19"/>
  <c r="M21" s="1"/>
  <c r="J56" i="12"/>
  <c r="I58"/>
  <c r="I60" s="1"/>
  <c r="BB29" i="9"/>
  <c r="BA31"/>
  <c r="BA33" s="1"/>
  <c r="H52" i="12"/>
  <c r="H36"/>
  <c r="BB31" i="8"/>
  <c r="BB33" s="1"/>
  <c r="BC29"/>
  <c r="H52" i="9"/>
  <c r="H36"/>
  <c r="BC29" i="5"/>
  <c r="BB31"/>
  <c r="BB33" s="1"/>
  <c r="J48" i="11"/>
  <c r="I50"/>
  <c r="I52" s="1"/>
  <c r="J48" i="10"/>
  <c r="I50"/>
  <c r="I52" s="1"/>
  <c r="M17"/>
  <c r="L19"/>
  <c r="L21" s="1"/>
  <c r="J56" i="9"/>
  <c r="I58"/>
  <c r="I60" s="1"/>
  <c r="J48"/>
  <c r="I50"/>
  <c r="I52" s="1"/>
  <c r="J48" i="12"/>
  <c r="I50"/>
  <c r="D4" i="33"/>
  <c r="F34" i="36"/>
  <c r="G27"/>
  <c r="E26" i="33"/>
  <c r="G26" i="36"/>
  <c r="E27" i="33"/>
  <c r="D5"/>
  <c r="E12"/>
  <c r="E28"/>
  <c r="E14"/>
  <c r="E19"/>
  <c r="E33"/>
  <c r="E4"/>
  <c r="E24"/>
  <c r="E32"/>
  <c r="E31"/>
  <c r="E18"/>
  <c r="E10"/>
  <c r="E8"/>
  <c r="E29"/>
  <c r="E17"/>
  <c r="E15"/>
  <c r="E22"/>
  <c r="E11"/>
  <c r="E16"/>
  <c r="E7"/>
  <c r="E6"/>
  <c r="E9"/>
  <c r="E20"/>
  <c r="E25"/>
  <c r="E13"/>
  <c r="E23"/>
  <c r="E21"/>
  <c r="E30"/>
  <c r="F6" i="36"/>
  <c r="BT56" i="32" l="1"/>
  <c r="BS58"/>
  <c r="BS60" s="1"/>
  <c r="BK29"/>
  <c r="BJ31"/>
  <c r="BJ33" s="1"/>
  <c r="BQ29" i="31"/>
  <c r="BP31"/>
  <c r="BP33" s="1"/>
  <c r="BP17"/>
  <c r="BO19"/>
  <c r="BO21" s="1"/>
  <c r="BN29" i="30"/>
  <c r="BM31"/>
  <c r="BM33" s="1"/>
  <c r="BN29" i="29"/>
  <c r="BM31"/>
  <c r="BM33" s="1"/>
  <c r="BQ31" i="26"/>
  <c r="BQ33" s="1"/>
  <c r="BR29"/>
  <c r="BK56"/>
  <c r="BJ58"/>
  <c r="BJ60" s="1"/>
  <c r="BJ17"/>
  <c r="BI19"/>
  <c r="BI21" s="1"/>
  <c r="BW48" i="24"/>
  <c r="BV50"/>
  <c r="BV52" s="1"/>
  <c r="BW48" i="23"/>
  <c r="BV50"/>
  <c r="BV52" s="1"/>
  <c r="BL29" i="22"/>
  <c r="BK31"/>
  <c r="BK33" s="1"/>
  <c r="BN48" i="19"/>
  <c r="BM50"/>
  <c r="BM52" s="1"/>
  <c r="BR29"/>
  <c r="BQ31"/>
  <c r="BQ33" s="1"/>
  <c r="BM29" i="18"/>
  <c r="BL31"/>
  <c r="BL33" s="1"/>
  <c r="BX48" i="17"/>
  <c r="BW50"/>
  <c r="BW52" s="1"/>
  <c r="BN31"/>
  <c r="BN33" s="1"/>
  <c r="BO29"/>
  <c r="BG29" i="16"/>
  <c r="BF31"/>
  <c r="BF33" s="1"/>
  <c r="I52" i="15"/>
  <c r="I36"/>
  <c r="K48"/>
  <c r="J50"/>
  <c r="J52" s="1"/>
  <c r="AV29" i="3"/>
  <c r="AU31"/>
  <c r="AU33" s="1"/>
  <c r="BG29" i="15"/>
  <c r="BF31"/>
  <c r="BF33" s="1"/>
  <c r="I48" i="3"/>
  <c r="H50"/>
  <c r="H52" s="1"/>
  <c r="H36" s="1"/>
  <c r="N17" i="15"/>
  <c r="M19"/>
  <c r="M21" s="1"/>
  <c r="L56"/>
  <c r="K58"/>
  <c r="K60" s="1"/>
  <c r="L17" i="2"/>
  <c r="K19"/>
  <c r="K21" s="1"/>
  <c r="K56" i="9"/>
  <c r="J58"/>
  <c r="J60" s="1"/>
  <c r="K48" i="11"/>
  <c r="J50"/>
  <c r="J52" s="1"/>
  <c r="L56" i="4"/>
  <c r="K58"/>
  <c r="K60" s="1"/>
  <c r="O17" i="9"/>
  <c r="N19"/>
  <c r="N21" s="1"/>
  <c r="BC29" i="11"/>
  <c r="BB31"/>
  <c r="BB33" s="1"/>
  <c r="K56"/>
  <c r="J58"/>
  <c r="J60" s="1"/>
  <c r="M17" i="8"/>
  <c r="L19"/>
  <c r="L21" s="1"/>
  <c r="M17" i="5"/>
  <c r="L19"/>
  <c r="L21" s="1"/>
  <c r="BD29" i="4"/>
  <c r="BC31"/>
  <c r="BC33" s="1"/>
  <c r="N17" i="10"/>
  <c r="M19"/>
  <c r="M21" s="1"/>
  <c r="BD29" i="5"/>
  <c r="BC31"/>
  <c r="BC33" s="1"/>
  <c r="I52" i="12"/>
  <c r="I36"/>
  <c r="L56" i="5"/>
  <c r="K58"/>
  <c r="K60" s="1"/>
  <c r="J48" i="8"/>
  <c r="I50"/>
  <c r="I52" s="1"/>
  <c r="J48" i="5"/>
  <c r="I50"/>
  <c r="I52" s="1"/>
  <c r="I36" s="1"/>
  <c r="K48" i="2"/>
  <c r="J50"/>
  <c r="J52" s="1"/>
  <c r="L56"/>
  <c r="K58"/>
  <c r="K60" s="1"/>
  <c r="K48" i="12"/>
  <c r="J50"/>
  <c r="J52" s="1"/>
  <c r="L56" i="8"/>
  <c r="K58"/>
  <c r="K60" s="1"/>
  <c r="L56" i="3"/>
  <c r="K58"/>
  <c r="K60" s="1"/>
  <c r="BD29" i="8"/>
  <c r="BC31"/>
  <c r="BC33" s="1"/>
  <c r="BC29" i="9"/>
  <c r="BB31"/>
  <c r="BB33" s="1"/>
  <c r="BD29" i="2"/>
  <c r="BC31"/>
  <c r="BC33" s="1"/>
  <c r="M17" i="3"/>
  <c r="L19"/>
  <c r="L21" s="1"/>
  <c r="K56" i="10"/>
  <c r="J58"/>
  <c r="J60" s="1"/>
  <c r="N17" i="4"/>
  <c r="M19"/>
  <c r="M21" s="1"/>
  <c r="K48" i="9"/>
  <c r="J50"/>
  <c r="J52" s="1"/>
  <c r="K48" i="10"/>
  <c r="J50"/>
  <c r="J52" s="1"/>
  <c r="BC29" i="12"/>
  <c r="BB31"/>
  <c r="BB33" s="1"/>
  <c r="N17" i="11"/>
  <c r="M19"/>
  <c r="M21" s="1"/>
  <c r="K56" i="12"/>
  <c r="J58"/>
  <c r="J60" s="1"/>
  <c r="BC29" i="10"/>
  <c r="BB31"/>
  <c r="BB33" s="1"/>
  <c r="N17" i="12"/>
  <c r="M19"/>
  <c r="M21" s="1"/>
  <c r="K48" i="4"/>
  <c r="J50"/>
  <c r="J52" s="1"/>
  <c r="G34" i="36"/>
  <c r="H27"/>
  <c r="F26" i="33"/>
  <c r="H26" i="36"/>
  <c r="F27" i="33"/>
  <c r="E5"/>
  <c r="F14"/>
  <c r="F12"/>
  <c r="F19"/>
  <c r="F33"/>
  <c r="F24"/>
  <c r="F18"/>
  <c r="F10"/>
  <c r="F32"/>
  <c r="F29"/>
  <c r="F31"/>
  <c r="F8"/>
  <c r="F15"/>
  <c r="F17"/>
  <c r="F28"/>
  <c r="F22"/>
  <c r="F9"/>
  <c r="F30"/>
  <c r="F25"/>
  <c r="F23"/>
  <c r="F13"/>
  <c r="F16"/>
  <c r="F21"/>
  <c r="F20"/>
  <c r="F11"/>
  <c r="F6"/>
  <c r="F7"/>
  <c r="G6" i="36"/>
  <c r="BU56" i="32" l="1"/>
  <c r="BT58"/>
  <c r="BT60" s="1"/>
  <c r="BL29"/>
  <c r="BK31"/>
  <c r="BK33" s="1"/>
  <c r="BQ17" i="31"/>
  <c r="BP19"/>
  <c r="BP21" s="1"/>
  <c r="BR29"/>
  <c r="BQ31"/>
  <c r="BQ33" s="1"/>
  <c r="BO29" i="30"/>
  <c r="BN31"/>
  <c r="BN33" s="1"/>
  <c r="BO29" i="29"/>
  <c r="BN31"/>
  <c r="BN33" s="1"/>
  <c r="BJ19" i="26"/>
  <c r="BJ21" s="1"/>
  <c r="BK17"/>
  <c r="BL56"/>
  <c r="BK58"/>
  <c r="BK60" s="1"/>
  <c r="BS29"/>
  <c r="BR31"/>
  <c r="BR33" s="1"/>
  <c r="BX48" i="24"/>
  <c r="BW50"/>
  <c r="BW52" s="1"/>
  <c r="BX48" i="23"/>
  <c r="BW50"/>
  <c r="BW52" s="1"/>
  <c r="BM29" i="22"/>
  <c r="BL31"/>
  <c r="BL33" s="1"/>
  <c r="BS29" i="19"/>
  <c r="BR31"/>
  <c r="BR33" s="1"/>
  <c r="BO48"/>
  <c r="BN50"/>
  <c r="BN52" s="1"/>
  <c r="BN29" i="18"/>
  <c r="BM31"/>
  <c r="BM33" s="1"/>
  <c r="BY48" i="17"/>
  <c r="BX50"/>
  <c r="BX52" s="1"/>
  <c r="BP29"/>
  <c r="BO31"/>
  <c r="BO33" s="1"/>
  <c r="BH29" i="16"/>
  <c r="BG31"/>
  <c r="BG33" s="1"/>
  <c r="BH29" i="15"/>
  <c r="BG31"/>
  <c r="BG33" s="1"/>
  <c r="M56"/>
  <c r="L58"/>
  <c r="L60" s="1"/>
  <c r="AW29" i="3"/>
  <c r="AV31"/>
  <c r="AV33" s="1"/>
  <c r="O17" i="15"/>
  <c r="N19"/>
  <c r="N21" s="1"/>
  <c r="L48"/>
  <c r="K50"/>
  <c r="K52" s="1"/>
  <c r="J48" i="3"/>
  <c r="I50"/>
  <c r="I52" s="1"/>
  <c r="I36" s="1"/>
  <c r="M17" i="2"/>
  <c r="L19"/>
  <c r="L21" s="1"/>
  <c r="M56" i="8"/>
  <c r="L58"/>
  <c r="L60" s="1"/>
  <c r="K48" i="5"/>
  <c r="J50"/>
  <c r="J52" s="1"/>
  <c r="BE29"/>
  <c r="BD31"/>
  <c r="BD33" s="1"/>
  <c r="P17" i="9"/>
  <c r="O19"/>
  <c r="O21" s="1"/>
  <c r="BD29" i="12"/>
  <c r="BC31"/>
  <c r="BC33" s="1"/>
  <c r="O17" i="4"/>
  <c r="N19"/>
  <c r="N21" s="1"/>
  <c r="BD29" i="9"/>
  <c r="BC31"/>
  <c r="BC33" s="1"/>
  <c r="L48" i="12"/>
  <c r="K50"/>
  <c r="K52" s="1"/>
  <c r="K48" i="8"/>
  <c r="J50"/>
  <c r="J52" s="1"/>
  <c r="O17" i="10"/>
  <c r="N19"/>
  <c r="N21" s="1"/>
  <c r="N17" i="8"/>
  <c r="M19"/>
  <c r="M21" s="1"/>
  <c r="M56" i="4"/>
  <c r="L58"/>
  <c r="L60" s="1"/>
  <c r="L48"/>
  <c r="K50"/>
  <c r="K52" s="1"/>
  <c r="L56" i="12"/>
  <c r="K58"/>
  <c r="K60" s="1"/>
  <c r="L48" i="10"/>
  <c r="K50"/>
  <c r="K52" s="1"/>
  <c r="L56"/>
  <c r="K58"/>
  <c r="K60" s="1"/>
  <c r="BE29" i="8"/>
  <c r="BD31"/>
  <c r="BD33" s="1"/>
  <c r="M56" i="2"/>
  <c r="L58"/>
  <c r="L60" s="1"/>
  <c r="M56" i="5"/>
  <c r="L58"/>
  <c r="L60" s="1"/>
  <c r="BE29" i="4"/>
  <c r="BD31"/>
  <c r="BD33" s="1"/>
  <c r="L56" i="11"/>
  <c r="K58"/>
  <c r="K60" s="1"/>
  <c r="O17" i="12"/>
  <c r="N19"/>
  <c r="N21" s="1"/>
  <c r="L48" i="9"/>
  <c r="K50"/>
  <c r="K52" s="1"/>
  <c r="N17" i="3"/>
  <c r="M19"/>
  <c r="M21" s="1"/>
  <c r="L48" i="11"/>
  <c r="K50"/>
  <c r="K52" s="1"/>
  <c r="M56" i="3"/>
  <c r="L58"/>
  <c r="L60" s="1"/>
  <c r="L48" i="2"/>
  <c r="K50"/>
  <c r="K52" s="1"/>
  <c r="N17" i="5"/>
  <c r="M19"/>
  <c r="M21" s="1"/>
  <c r="BD29" i="11"/>
  <c r="BC31"/>
  <c r="BC33" s="1"/>
  <c r="BD29" i="10"/>
  <c r="BC31"/>
  <c r="BC33" s="1"/>
  <c r="O17" i="11"/>
  <c r="N19"/>
  <c r="N21" s="1"/>
  <c r="BD31" i="2"/>
  <c r="BD33" s="1"/>
  <c r="BE29"/>
  <c r="L56" i="9"/>
  <c r="K58"/>
  <c r="K60" s="1"/>
  <c r="F4" i="33"/>
  <c r="H34" i="36"/>
  <c r="I27"/>
  <c r="G26" i="33"/>
  <c r="I26" i="36"/>
  <c r="G27" i="33"/>
  <c r="F5"/>
  <c r="G14"/>
  <c r="G28"/>
  <c r="G19"/>
  <c r="G33"/>
  <c r="G10"/>
  <c r="G17"/>
  <c r="G18"/>
  <c r="G32"/>
  <c r="G29"/>
  <c r="G8"/>
  <c r="G15"/>
  <c r="G24"/>
  <c r="G22"/>
  <c r="G31"/>
  <c r="G16"/>
  <c r="G11"/>
  <c r="G20"/>
  <c r="G12"/>
  <c r="G13"/>
  <c r="G6"/>
  <c r="G9"/>
  <c r="G25"/>
  <c r="G21"/>
  <c r="G7"/>
  <c r="G23"/>
  <c r="G30"/>
  <c r="H6" i="36"/>
  <c r="BV56" i="32" l="1"/>
  <c r="BU58"/>
  <c r="BU60" s="1"/>
  <c r="BM29"/>
  <c r="BL31"/>
  <c r="BL33" s="1"/>
  <c r="BS29" i="31"/>
  <c r="BR31"/>
  <c r="BR33" s="1"/>
  <c r="BR17"/>
  <c r="BQ19"/>
  <c r="BQ21" s="1"/>
  <c r="BP29" i="30"/>
  <c r="BO31"/>
  <c r="BO33" s="1"/>
  <c r="BP29" i="29"/>
  <c r="BO31"/>
  <c r="BO33" s="1"/>
  <c r="BT29" i="26"/>
  <c r="BS31"/>
  <c r="BS33" s="1"/>
  <c r="BM56"/>
  <c r="BL58"/>
  <c r="BL60" s="1"/>
  <c r="BK19"/>
  <c r="BK21" s="1"/>
  <c r="BL17"/>
  <c r="BY48" i="24"/>
  <c r="BX50"/>
  <c r="BX52" s="1"/>
  <c r="BY48" i="23"/>
  <c r="BX50"/>
  <c r="BX52" s="1"/>
  <c r="BN29" i="22"/>
  <c r="BM31"/>
  <c r="BM33" s="1"/>
  <c r="BO50" i="19"/>
  <c r="BO52" s="1"/>
  <c r="BP48"/>
  <c r="BT29"/>
  <c r="BS31"/>
  <c r="BS33" s="1"/>
  <c r="BO29" i="18"/>
  <c r="BN31"/>
  <c r="BN33" s="1"/>
  <c r="BZ48" i="17"/>
  <c r="BZ50" s="1"/>
  <c r="BZ52" s="1"/>
  <c r="BY50"/>
  <c r="BY52" s="1"/>
  <c r="BQ29"/>
  <c r="BP31"/>
  <c r="BP33" s="1"/>
  <c r="BI29" i="16"/>
  <c r="BH31"/>
  <c r="BH33" s="1"/>
  <c r="P17" i="15"/>
  <c r="O19"/>
  <c r="O21" s="1"/>
  <c r="AX29" i="3"/>
  <c r="AW31"/>
  <c r="AW33" s="1"/>
  <c r="K48"/>
  <c r="J50"/>
  <c r="J52" s="1"/>
  <c r="J36" s="1"/>
  <c r="N56" i="15"/>
  <c r="M58"/>
  <c r="M60" s="1"/>
  <c r="M48"/>
  <c r="L50"/>
  <c r="L52" s="1"/>
  <c r="BI29"/>
  <c r="BH31"/>
  <c r="BH33" s="1"/>
  <c r="N17" i="2"/>
  <c r="M19"/>
  <c r="M21" s="1"/>
  <c r="BD31" i="10"/>
  <c r="BD33" s="1"/>
  <c r="BE29"/>
  <c r="N56" i="3"/>
  <c r="M58"/>
  <c r="M60" s="1"/>
  <c r="P17" i="12"/>
  <c r="O19"/>
  <c r="O21" s="1"/>
  <c r="N56" i="2"/>
  <c r="M58"/>
  <c r="M60" s="1"/>
  <c r="M56" i="12"/>
  <c r="L58"/>
  <c r="L60" s="1"/>
  <c r="P17" i="10"/>
  <c r="O19"/>
  <c r="O21" s="1"/>
  <c r="P17" i="4"/>
  <c r="O19"/>
  <c r="O21" s="1"/>
  <c r="BF29" i="2"/>
  <c r="BE31"/>
  <c r="BE33" s="1"/>
  <c r="BE29" i="11"/>
  <c r="BD31"/>
  <c r="BD33" s="1"/>
  <c r="M48"/>
  <c r="L50"/>
  <c r="L52" s="1"/>
  <c r="M56"/>
  <c r="L58"/>
  <c r="L60" s="1"/>
  <c r="BE31" i="8"/>
  <c r="BE33" s="1"/>
  <c r="BF29"/>
  <c r="M48" i="4"/>
  <c r="L50"/>
  <c r="L52" s="1"/>
  <c r="L48" i="8"/>
  <c r="K50"/>
  <c r="K52" s="1"/>
  <c r="BE29" i="12"/>
  <c r="BD31"/>
  <c r="BD33" s="1"/>
  <c r="BE31" i="5"/>
  <c r="BE33" s="1"/>
  <c r="BF29"/>
  <c r="O17"/>
  <c r="N19"/>
  <c r="N21" s="1"/>
  <c r="O17" i="3"/>
  <c r="N19"/>
  <c r="N21" s="1"/>
  <c r="BF29" i="4"/>
  <c r="BE31"/>
  <c r="BE33" s="1"/>
  <c r="M56" i="9"/>
  <c r="L58"/>
  <c r="L60" s="1"/>
  <c r="M56" i="10"/>
  <c r="L58"/>
  <c r="L60" s="1"/>
  <c r="N56" i="4"/>
  <c r="M58"/>
  <c r="M60" s="1"/>
  <c r="M48" i="12"/>
  <c r="L50"/>
  <c r="L52" s="1"/>
  <c r="K50" i="5"/>
  <c r="K52" s="1"/>
  <c r="L48"/>
  <c r="P17" i="11"/>
  <c r="O19"/>
  <c r="O21" s="1"/>
  <c r="M48" i="2"/>
  <c r="L50"/>
  <c r="L52" s="1"/>
  <c r="M48" i="9"/>
  <c r="L50"/>
  <c r="L52" s="1"/>
  <c r="N56" i="5"/>
  <c r="M58"/>
  <c r="M60" s="1"/>
  <c r="M48" i="10"/>
  <c r="L50"/>
  <c r="L52" s="1"/>
  <c r="O17" i="8"/>
  <c r="N19"/>
  <c r="N21" s="1"/>
  <c r="BE29" i="9"/>
  <c r="BD31"/>
  <c r="BD33" s="1"/>
  <c r="Q17"/>
  <c r="P19"/>
  <c r="P21" s="1"/>
  <c r="N56" i="8"/>
  <c r="M58"/>
  <c r="M60" s="1"/>
  <c r="G4" i="33"/>
  <c r="I34" i="36"/>
  <c r="J27"/>
  <c r="H26" i="33"/>
  <c r="J26" i="36"/>
  <c r="H27" i="33"/>
  <c r="G5"/>
  <c r="H19"/>
  <c r="H33"/>
  <c r="H32"/>
  <c r="H10"/>
  <c r="H24"/>
  <c r="H18"/>
  <c r="H17"/>
  <c r="H29"/>
  <c r="H31"/>
  <c r="H15"/>
  <c r="H8"/>
  <c r="H12"/>
  <c r="H14"/>
  <c r="H16"/>
  <c r="H21"/>
  <c r="H30"/>
  <c r="H25"/>
  <c r="H7"/>
  <c r="H9"/>
  <c r="H23"/>
  <c r="H28"/>
  <c r="H11"/>
  <c r="H6"/>
  <c r="H13"/>
  <c r="H20"/>
  <c r="I6" i="36"/>
  <c r="BW56" i="32" l="1"/>
  <c r="BV58"/>
  <c r="BV60" s="1"/>
  <c r="BM31"/>
  <c r="BM33" s="1"/>
  <c r="BN29"/>
  <c r="BT29" i="31"/>
  <c r="BS31"/>
  <c r="BS33" s="1"/>
  <c r="BS17"/>
  <c r="BR19"/>
  <c r="BR21" s="1"/>
  <c r="BQ29" i="30"/>
  <c r="BP31"/>
  <c r="BP33" s="1"/>
  <c r="BQ29" i="29"/>
  <c r="BP31"/>
  <c r="BP33" s="1"/>
  <c r="BM17" i="26"/>
  <c r="BL19"/>
  <c r="BL21" s="1"/>
  <c r="BN56"/>
  <c r="BM58"/>
  <c r="BM60" s="1"/>
  <c r="BU29"/>
  <c r="BT31"/>
  <c r="BT33" s="1"/>
  <c r="BZ48" i="24"/>
  <c r="BZ50" s="1"/>
  <c r="BZ52" s="1"/>
  <c r="BY50"/>
  <c r="BY52" s="1"/>
  <c r="BZ48" i="23"/>
  <c r="BZ50" s="1"/>
  <c r="BZ52" s="1"/>
  <c r="BY50"/>
  <c r="BY52" s="1"/>
  <c r="BN31" i="22"/>
  <c r="BN33" s="1"/>
  <c r="BO29"/>
  <c r="BU29" i="19"/>
  <c r="BT31"/>
  <c r="BT33" s="1"/>
  <c r="BQ48"/>
  <c r="BP50"/>
  <c r="BP52" s="1"/>
  <c r="BP29" i="18"/>
  <c r="BO31"/>
  <c r="BO33" s="1"/>
  <c r="C52" i="17"/>
  <c r="C53" s="1"/>
  <c r="C62" s="1"/>
  <c r="B62"/>
  <c r="BR29"/>
  <c r="BQ31"/>
  <c r="BQ33" s="1"/>
  <c r="BJ29" i="16"/>
  <c r="BI31"/>
  <c r="BI33" s="1"/>
  <c r="O56" i="15"/>
  <c r="N58"/>
  <c r="N60" s="1"/>
  <c r="L48" i="3"/>
  <c r="K50"/>
  <c r="K52" s="1"/>
  <c r="K36" s="1"/>
  <c r="BI31" i="15"/>
  <c r="BI33" s="1"/>
  <c r="BJ29"/>
  <c r="AY29" i="3"/>
  <c r="AX31"/>
  <c r="AX33" s="1"/>
  <c r="N48" i="15"/>
  <c r="M50"/>
  <c r="M52" s="1"/>
  <c r="Q17"/>
  <c r="P19"/>
  <c r="P21" s="1"/>
  <c r="O17" i="2"/>
  <c r="N19"/>
  <c r="N21" s="1"/>
  <c r="Q17" i="11"/>
  <c r="P19"/>
  <c r="P21" s="1"/>
  <c r="O56" i="4"/>
  <c r="N58"/>
  <c r="N60" s="1"/>
  <c r="Q19" i="9"/>
  <c r="Q21" s="1"/>
  <c r="R17"/>
  <c r="M48" i="5"/>
  <c r="L50"/>
  <c r="L52" s="1"/>
  <c r="N56" i="11"/>
  <c r="M58"/>
  <c r="M60" s="1"/>
  <c r="O56" i="2"/>
  <c r="N58"/>
  <c r="N60" s="1"/>
  <c r="BF29" i="12"/>
  <c r="BE31"/>
  <c r="BE33" s="1"/>
  <c r="O56" i="5"/>
  <c r="N58"/>
  <c r="N60" s="1"/>
  <c r="N56" i="10"/>
  <c r="M58"/>
  <c r="M60" s="1"/>
  <c r="P17" i="5"/>
  <c r="O19"/>
  <c r="O21" s="1"/>
  <c r="M48" i="8"/>
  <c r="L50"/>
  <c r="L52" s="1"/>
  <c r="P17" i="3"/>
  <c r="O19"/>
  <c r="O21" s="1"/>
  <c r="BF29" i="9"/>
  <c r="BE31"/>
  <c r="BE33" s="1"/>
  <c r="N48" i="11"/>
  <c r="M50"/>
  <c r="M52" s="1"/>
  <c r="Q17" i="4"/>
  <c r="P19"/>
  <c r="P21" s="1"/>
  <c r="Q17" i="12"/>
  <c r="P19"/>
  <c r="P21" s="1"/>
  <c r="M50" i="9"/>
  <c r="M52" s="1"/>
  <c r="N48"/>
  <c r="N56"/>
  <c r="M58"/>
  <c r="M60" s="1"/>
  <c r="N48" i="4"/>
  <c r="M50"/>
  <c r="M52" s="1"/>
  <c r="BG29" i="5"/>
  <c r="BF31"/>
  <c r="BF33" s="1"/>
  <c r="BG29" i="8"/>
  <c r="BF31"/>
  <c r="BF33" s="1"/>
  <c r="BF29" i="11"/>
  <c r="BE31"/>
  <c r="BE33" s="1"/>
  <c r="Q17" i="10"/>
  <c r="P19"/>
  <c r="P21" s="1"/>
  <c r="O56" i="3"/>
  <c r="N58"/>
  <c r="N60" s="1"/>
  <c r="P17" i="8"/>
  <c r="O19"/>
  <c r="O21" s="1"/>
  <c r="N48" i="2"/>
  <c r="M50"/>
  <c r="M52" s="1"/>
  <c r="N48" i="12"/>
  <c r="M50"/>
  <c r="M52" s="1"/>
  <c r="BF31" i="4"/>
  <c r="BF33" s="1"/>
  <c r="BG29"/>
  <c r="BF29" i="10"/>
  <c r="BE31"/>
  <c r="BE33" s="1"/>
  <c r="O56" i="8"/>
  <c r="N58"/>
  <c r="N60" s="1"/>
  <c r="N48" i="10"/>
  <c r="M50"/>
  <c r="M52" s="1"/>
  <c r="BG29" i="2"/>
  <c r="BF31"/>
  <c r="BF33" s="1"/>
  <c r="N56" i="12"/>
  <c r="M58"/>
  <c r="M60" s="1"/>
  <c r="H4" i="33"/>
  <c r="J34" i="36"/>
  <c r="K27"/>
  <c r="I26" i="33"/>
  <c r="K26" i="36"/>
  <c r="I27" i="33"/>
  <c r="H5"/>
  <c r="I19"/>
  <c r="I33"/>
  <c r="I18"/>
  <c r="I32"/>
  <c r="I15"/>
  <c r="I22"/>
  <c r="I8"/>
  <c r="I29"/>
  <c r="I31"/>
  <c r="I25"/>
  <c r="I11"/>
  <c r="I10"/>
  <c r="I30"/>
  <c r="I16"/>
  <c r="I28"/>
  <c r="I12"/>
  <c r="I21"/>
  <c r="I13"/>
  <c r="I7"/>
  <c r="I9"/>
  <c r="I24"/>
  <c r="I23"/>
  <c r="I14"/>
  <c r="I6"/>
  <c r="I20"/>
  <c r="I17"/>
  <c r="J6" i="36"/>
  <c r="BX56" i="32" l="1"/>
  <c r="BW58"/>
  <c r="BW60" s="1"/>
  <c r="BO29"/>
  <c r="BN31"/>
  <c r="BN33" s="1"/>
  <c r="BU29" i="31"/>
  <c r="BT31"/>
  <c r="BT33" s="1"/>
  <c r="BT17"/>
  <c r="BS19"/>
  <c r="BS21" s="1"/>
  <c r="BR29" i="30"/>
  <c r="BQ31"/>
  <c r="BQ33" s="1"/>
  <c r="BR29" i="29"/>
  <c r="BQ31"/>
  <c r="BQ33" s="1"/>
  <c r="BV29" i="26"/>
  <c r="BU31"/>
  <c r="BU33" s="1"/>
  <c r="BO56"/>
  <c r="BN58"/>
  <c r="BN60" s="1"/>
  <c r="BN17"/>
  <c r="BM19"/>
  <c r="BM21" s="1"/>
  <c r="C52" i="24"/>
  <c r="C53" s="1"/>
  <c r="J62" s="1"/>
  <c r="G62"/>
  <c r="C52" i="23"/>
  <c r="C53" s="1"/>
  <c r="A62"/>
  <c r="BP29" i="22"/>
  <c r="BO31"/>
  <c r="BO33" s="1"/>
  <c r="BR48" i="19"/>
  <c r="BQ50"/>
  <c r="BQ52" s="1"/>
  <c r="BV29"/>
  <c r="BU31"/>
  <c r="BU33" s="1"/>
  <c r="BQ29" i="18"/>
  <c r="BP31"/>
  <c r="BP33" s="1"/>
  <c r="BS29" i="17"/>
  <c r="BR31"/>
  <c r="BR33" s="1"/>
  <c r="BK29" i="16"/>
  <c r="BJ31"/>
  <c r="BJ33" s="1"/>
  <c r="AZ29" i="3"/>
  <c r="AY31"/>
  <c r="AY33" s="1"/>
  <c r="BK29" i="15"/>
  <c r="BJ31"/>
  <c r="BJ33" s="1"/>
  <c r="R17"/>
  <c r="Q19"/>
  <c r="Q21" s="1"/>
  <c r="M48" i="3"/>
  <c r="L50"/>
  <c r="L52" s="1"/>
  <c r="O48" i="15"/>
  <c r="N50"/>
  <c r="N52" s="1"/>
  <c r="P56"/>
  <c r="O58"/>
  <c r="O60" s="1"/>
  <c r="P17" i="2"/>
  <c r="O19"/>
  <c r="O21" s="1"/>
  <c r="S17" i="9"/>
  <c r="R19"/>
  <c r="R21" s="1"/>
  <c r="O48" i="11"/>
  <c r="N50"/>
  <c r="N52" s="1"/>
  <c r="Q17" i="5"/>
  <c r="P19"/>
  <c r="P21" s="1"/>
  <c r="P56" i="2"/>
  <c r="O58"/>
  <c r="O60" s="1"/>
  <c r="O48" i="12"/>
  <c r="N50"/>
  <c r="N52" s="1"/>
  <c r="P56" i="8"/>
  <c r="O58"/>
  <c r="O60" s="1"/>
  <c r="O48" i="2"/>
  <c r="N50"/>
  <c r="N52" s="1"/>
  <c r="BG29" i="11"/>
  <c r="BF31"/>
  <c r="BF33" s="1"/>
  <c r="O48" i="9"/>
  <c r="N50"/>
  <c r="N52" s="1"/>
  <c r="O48" i="4"/>
  <c r="N50"/>
  <c r="N52" s="1"/>
  <c r="BG29" i="9"/>
  <c r="BF31"/>
  <c r="BF33" s="1"/>
  <c r="O56" i="10"/>
  <c r="N58"/>
  <c r="N60" s="1"/>
  <c r="P56" i="4"/>
  <c r="O58"/>
  <c r="O60" s="1"/>
  <c r="P56" i="3"/>
  <c r="O58"/>
  <c r="O60" s="1"/>
  <c r="O48" i="10"/>
  <c r="N50"/>
  <c r="N52" s="1"/>
  <c r="O56" i="12"/>
  <c r="N58"/>
  <c r="N60" s="1"/>
  <c r="BF31" i="10"/>
  <c r="BF33" s="1"/>
  <c r="BG29"/>
  <c r="Q17" i="8"/>
  <c r="P19"/>
  <c r="P21" s="1"/>
  <c r="BG31"/>
  <c r="BG33" s="1"/>
  <c r="BH29"/>
  <c r="BH29" i="2"/>
  <c r="BG31"/>
  <c r="BG33" s="1"/>
  <c r="BH29" i="5"/>
  <c r="BG31"/>
  <c r="BG33" s="1"/>
  <c r="R17" i="10"/>
  <c r="Q19"/>
  <c r="Q21" s="1"/>
  <c r="BH29" i="4"/>
  <c r="BG31"/>
  <c r="BG33" s="1"/>
  <c r="R17" i="12"/>
  <c r="Q19"/>
  <c r="Q21" s="1"/>
  <c r="Q17" i="3"/>
  <c r="P19"/>
  <c r="P21" s="1"/>
  <c r="P56" i="5"/>
  <c r="O58"/>
  <c r="O60" s="1"/>
  <c r="O56" i="11"/>
  <c r="N58"/>
  <c r="N60" s="1"/>
  <c r="R17"/>
  <c r="Q19"/>
  <c r="Q21" s="1"/>
  <c r="O56" i="9"/>
  <c r="N58"/>
  <c r="N60" s="1"/>
  <c r="R17" i="4"/>
  <c r="Q19"/>
  <c r="Q21" s="1"/>
  <c r="M50" i="8"/>
  <c r="M52" s="1"/>
  <c r="N48"/>
  <c r="BG29" i="12"/>
  <c r="BF31"/>
  <c r="BF33" s="1"/>
  <c r="N48" i="5"/>
  <c r="M50"/>
  <c r="M52" s="1"/>
  <c r="I5" i="33"/>
  <c r="A49" i="36"/>
  <c r="A69"/>
  <c r="A63"/>
  <c r="A62"/>
  <c r="A52"/>
  <c r="A51"/>
  <c r="A58"/>
  <c r="A66"/>
  <c r="A68"/>
  <c r="A67"/>
  <c r="A57"/>
  <c r="A48"/>
  <c r="A65"/>
  <c r="A64"/>
  <c r="K34"/>
  <c r="L27"/>
  <c r="J26" i="33"/>
  <c r="L26" i="36"/>
  <c r="J27" i="33"/>
  <c r="I4"/>
  <c r="J18"/>
  <c r="J32"/>
  <c r="J29"/>
  <c r="J8"/>
  <c r="J22"/>
  <c r="J15"/>
  <c r="J9"/>
  <c r="J17"/>
  <c r="J23"/>
  <c r="J30"/>
  <c r="J28"/>
  <c r="J25"/>
  <c r="J33"/>
  <c r="J7"/>
  <c r="J19"/>
  <c r="J21"/>
  <c r="J12"/>
  <c r="J14"/>
  <c r="J31"/>
  <c r="J24"/>
  <c r="J13"/>
  <c r="J16"/>
  <c r="J10"/>
  <c r="J11"/>
  <c r="J6"/>
  <c r="J20"/>
  <c r="K6" i="36"/>
  <c r="BY56" i="32" l="1"/>
  <c r="BX58"/>
  <c r="BX60" s="1"/>
  <c r="BP29"/>
  <c r="BO31"/>
  <c r="BO33" s="1"/>
  <c r="BT19" i="31"/>
  <c r="BT21" s="1"/>
  <c r="BU17"/>
  <c r="BV29"/>
  <c r="BU31"/>
  <c r="BU33" s="1"/>
  <c r="BS29" i="30"/>
  <c r="BR31"/>
  <c r="BR33" s="1"/>
  <c r="BS29" i="29"/>
  <c r="BR31"/>
  <c r="BR33" s="1"/>
  <c r="BO17" i="26"/>
  <c r="BN19"/>
  <c r="BN21" s="1"/>
  <c r="BP56"/>
  <c r="BO58"/>
  <c r="BO60" s="1"/>
  <c r="BW29"/>
  <c r="BV31"/>
  <c r="BV33" s="1"/>
  <c r="B62" i="23"/>
  <c r="C23"/>
  <c r="BQ29" i="22"/>
  <c r="BP31"/>
  <c r="BP33" s="1"/>
  <c r="BW29" i="19"/>
  <c r="BV31"/>
  <c r="BV33" s="1"/>
  <c r="BS48"/>
  <c r="BR50"/>
  <c r="BR52" s="1"/>
  <c r="BR29" i="18"/>
  <c r="BQ31"/>
  <c r="BQ33" s="1"/>
  <c r="BS31" i="17"/>
  <c r="BS33" s="1"/>
  <c r="BT29"/>
  <c r="BL29" i="16"/>
  <c r="BK31"/>
  <c r="BK33" s="1"/>
  <c r="A54" i="36"/>
  <c r="A55"/>
  <c r="A53"/>
  <c r="A56"/>
  <c r="N48" i="3"/>
  <c r="M50"/>
  <c r="M52" s="1"/>
  <c r="S17" i="15"/>
  <c r="R19"/>
  <c r="R21" s="1"/>
  <c r="Q56"/>
  <c r="P58"/>
  <c r="P60" s="1"/>
  <c r="BL29"/>
  <c r="BK31"/>
  <c r="BK33" s="1"/>
  <c r="P48"/>
  <c r="O50"/>
  <c r="O52" s="1"/>
  <c r="BA29" i="3"/>
  <c r="AZ31"/>
  <c r="AZ33" s="1"/>
  <c r="Q17" i="2"/>
  <c r="P19"/>
  <c r="P21" s="1"/>
  <c r="BI29" i="8"/>
  <c r="BH31"/>
  <c r="BH33" s="1"/>
  <c r="P48" i="9"/>
  <c r="O50"/>
  <c r="O52" s="1"/>
  <c r="P48" i="12"/>
  <c r="O50"/>
  <c r="O52" s="1"/>
  <c r="P56" i="10"/>
  <c r="O58"/>
  <c r="O60" s="1"/>
  <c r="BH29" i="11"/>
  <c r="BG31"/>
  <c r="BG33" s="1"/>
  <c r="Q56" i="2"/>
  <c r="P58"/>
  <c r="P60" s="1"/>
  <c r="T17" i="9"/>
  <c r="S19"/>
  <c r="S21" s="1"/>
  <c r="S17" i="4"/>
  <c r="R19"/>
  <c r="R21" s="1"/>
  <c r="P48" i="10"/>
  <c r="O50"/>
  <c r="O52" s="1"/>
  <c r="O48" i="5"/>
  <c r="N50"/>
  <c r="N52" s="1"/>
  <c r="P56" i="9"/>
  <c r="O58"/>
  <c r="O60" s="1"/>
  <c r="R17" i="3"/>
  <c r="Q19"/>
  <c r="Q21" s="1"/>
  <c r="S17" i="10"/>
  <c r="R19"/>
  <c r="R21" s="1"/>
  <c r="R17" i="8"/>
  <c r="Q19"/>
  <c r="Q21" s="1"/>
  <c r="Q56" i="3"/>
  <c r="P58"/>
  <c r="P60" s="1"/>
  <c r="BH29" i="9"/>
  <c r="BG31"/>
  <c r="BG33" s="1"/>
  <c r="BH29" i="10"/>
  <c r="BG31"/>
  <c r="BG33" s="1"/>
  <c r="P48" i="2"/>
  <c r="O50"/>
  <c r="O52" s="1"/>
  <c r="R17" i="5"/>
  <c r="Q19"/>
  <c r="Q21" s="1"/>
  <c r="BI29" i="2"/>
  <c r="BH31"/>
  <c r="BH33" s="1"/>
  <c r="BI29" i="4"/>
  <c r="BH31"/>
  <c r="BH33" s="1"/>
  <c r="BG31" i="12"/>
  <c r="BG33" s="1"/>
  <c r="BH29"/>
  <c r="S17" i="11"/>
  <c r="R19"/>
  <c r="R21" s="1"/>
  <c r="S17" i="12"/>
  <c r="R19"/>
  <c r="R21" s="1"/>
  <c r="BI29" i="5"/>
  <c r="BH31"/>
  <c r="BH33" s="1"/>
  <c r="Q56" i="4"/>
  <c r="P58"/>
  <c r="P60" s="1"/>
  <c r="P48"/>
  <c r="O50"/>
  <c r="O52" s="1"/>
  <c r="P56" i="11"/>
  <c r="O58"/>
  <c r="O60" s="1"/>
  <c r="P56" i="12"/>
  <c r="O58"/>
  <c r="O60" s="1"/>
  <c r="Q56" i="5"/>
  <c r="P58"/>
  <c r="P60" s="1"/>
  <c r="O48" i="8"/>
  <c r="N50"/>
  <c r="N52" s="1"/>
  <c r="P58"/>
  <c r="P60" s="1"/>
  <c r="Q56"/>
  <c r="P48" i="11"/>
  <c r="O50"/>
  <c r="O52" s="1"/>
  <c r="A76" i="36"/>
  <c r="A75"/>
  <c r="A73"/>
  <c r="A50"/>
  <c r="A70"/>
  <c r="A74"/>
  <c r="A72"/>
  <c r="A71"/>
  <c r="A46"/>
  <c r="A59"/>
  <c r="A61"/>
  <c r="A60"/>
  <c r="L34"/>
  <c r="K26" i="33"/>
  <c r="M27" i="36"/>
  <c r="M26"/>
  <c r="K27" i="33"/>
  <c r="J5"/>
  <c r="L30" i="36"/>
  <c r="J4" i="33"/>
  <c r="K18"/>
  <c r="K32"/>
  <c r="K15"/>
  <c r="K29"/>
  <c r="K22"/>
  <c r="K8"/>
  <c r="K21"/>
  <c r="K7"/>
  <c r="K9"/>
  <c r="K10"/>
  <c r="K25"/>
  <c r="K30"/>
  <c r="K12"/>
  <c r="K14"/>
  <c r="K24"/>
  <c r="K28"/>
  <c r="K23"/>
  <c r="K6"/>
  <c r="K20"/>
  <c r="K13"/>
  <c r="K31"/>
  <c r="K17"/>
  <c r="K11"/>
  <c r="K16"/>
  <c r="K33"/>
  <c r="K19"/>
  <c r="L6" i="36"/>
  <c r="BZ56" i="32" l="1"/>
  <c r="BZ58" s="1"/>
  <c r="BZ60" s="1"/>
  <c r="C60" s="1"/>
  <c r="C61" s="1"/>
  <c r="BY58"/>
  <c r="BY60" s="1"/>
  <c r="BQ29"/>
  <c r="BP31"/>
  <c r="BP33" s="1"/>
  <c r="BW29" i="31"/>
  <c r="BV31"/>
  <c r="BV33" s="1"/>
  <c r="BV17"/>
  <c r="BU19"/>
  <c r="BU21" s="1"/>
  <c r="BS31" i="30"/>
  <c r="BS33" s="1"/>
  <c r="BT29"/>
  <c r="BT29" i="29"/>
  <c r="BS31"/>
  <c r="BS33" s="1"/>
  <c r="BX29" i="26"/>
  <c r="BW31"/>
  <c r="BW33" s="1"/>
  <c r="BQ56"/>
  <c r="BP58"/>
  <c r="BP60" s="1"/>
  <c r="BP17"/>
  <c r="BO19"/>
  <c r="BO21" s="1"/>
  <c r="BR29" i="22"/>
  <c r="BQ31"/>
  <c r="BQ33" s="1"/>
  <c r="BT48" i="19"/>
  <c r="BS50"/>
  <c r="BS52" s="1"/>
  <c r="BX29"/>
  <c r="BW31"/>
  <c r="BW33" s="1"/>
  <c r="BS29" i="18"/>
  <c r="BR31"/>
  <c r="BR33" s="1"/>
  <c r="BU29" i="17"/>
  <c r="BT31"/>
  <c r="BT33" s="1"/>
  <c r="BM29" i="16"/>
  <c r="BL31"/>
  <c r="BL33" s="1"/>
  <c r="BM29" i="15"/>
  <c r="BL31"/>
  <c r="BL33" s="1"/>
  <c r="R56"/>
  <c r="Q58"/>
  <c r="Q60" s="1"/>
  <c r="BB29" i="3"/>
  <c r="BA31"/>
  <c r="BA33" s="1"/>
  <c r="T17" i="15"/>
  <c r="S19"/>
  <c r="S21" s="1"/>
  <c r="Q48"/>
  <c r="P50"/>
  <c r="P52" s="1"/>
  <c r="O48" i="3"/>
  <c r="N50"/>
  <c r="N52" s="1"/>
  <c r="R17" i="2"/>
  <c r="Q19"/>
  <c r="Q21" s="1"/>
  <c r="Q48" i="11"/>
  <c r="P50"/>
  <c r="P52" s="1"/>
  <c r="R56" i="8"/>
  <c r="Q58"/>
  <c r="Q60" s="1"/>
  <c r="BI29" i="10"/>
  <c r="BH31"/>
  <c r="BH33" s="1"/>
  <c r="Q48" i="4"/>
  <c r="P50"/>
  <c r="P52" s="1"/>
  <c r="T17" i="11"/>
  <c r="S19"/>
  <c r="S21" s="1"/>
  <c r="S17" i="5"/>
  <c r="R19"/>
  <c r="R21" s="1"/>
  <c r="Q58" i="3"/>
  <c r="Q60" s="1"/>
  <c r="R56"/>
  <c r="Q56" i="9"/>
  <c r="P58"/>
  <c r="P60" s="1"/>
  <c r="Q56" i="10"/>
  <c r="P58"/>
  <c r="P60" s="1"/>
  <c r="R56" i="5"/>
  <c r="Q58"/>
  <c r="Q60" s="1"/>
  <c r="BI29" i="12"/>
  <c r="BH31"/>
  <c r="BH33" s="1"/>
  <c r="Q48" i="9"/>
  <c r="P50"/>
  <c r="P52" s="1"/>
  <c r="R56" i="2"/>
  <c r="Q58"/>
  <c r="Q60" s="1"/>
  <c r="R56" i="4"/>
  <c r="Q58"/>
  <c r="Q60" s="1"/>
  <c r="Q48" i="2"/>
  <c r="P50"/>
  <c r="P52" s="1"/>
  <c r="S17" i="8"/>
  <c r="R19"/>
  <c r="R21" s="1"/>
  <c r="P48" i="5"/>
  <c r="O50"/>
  <c r="O52" s="1"/>
  <c r="U17" i="9"/>
  <c r="T19"/>
  <c r="T21" s="1"/>
  <c r="BI31" i="8"/>
  <c r="BI33" s="1"/>
  <c r="BJ29"/>
  <c r="BI31" i="5"/>
  <c r="BI33" s="1"/>
  <c r="BJ29"/>
  <c r="T17" i="10"/>
  <c r="S19"/>
  <c r="S21" s="1"/>
  <c r="Q56" i="11"/>
  <c r="P58"/>
  <c r="P60" s="1"/>
  <c r="T17" i="12"/>
  <c r="S19"/>
  <c r="S21" s="1"/>
  <c r="BJ29" i="2"/>
  <c r="BI31"/>
  <c r="BI33" s="1"/>
  <c r="BH31" i="9"/>
  <c r="BH33" s="1"/>
  <c r="BI29"/>
  <c r="S17" i="3"/>
  <c r="R19"/>
  <c r="R21" s="1"/>
  <c r="T17" i="4"/>
  <c r="S19"/>
  <c r="S21" s="1"/>
  <c r="BI29" i="11"/>
  <c r="BH31"/>
  <c r="BH33" s="1"/>
  <c r="Q56" i="12"/>
  <c r="P58"/>
  <c r="P60" s="1"/>
  <c r="BI31" i="4"/>
  <c r="BI33" s="1"/>
  <c r="BJ29"/>
  <c r="Q48" i="10"/>
  <c r="P50"/>
  <c r="P52" s="1"/>
  <c r="P48" i="8"/>
  <c r="O50"/>
  <c r="O52" s="1"/>
  <c r="Q48" i="12"/>
  <c r="P50"/>
  <c r="P52" s="1"/>
  <c r="L29" i="33"/>
  <c r="A47" i="36"/>
  <c r="M34"/>
  <c r="N27"/>
  <c r="L26" i="33"/>
  <c r="N26" i="36"/>
  <c r="L27" i="33"/>
  <c r="K5"/>
  <c r="L30"/>
  <c r="K4"/>
  <c r="A74"/>
  <c r="A60"/>
  <c r="L32"/>
  <c r="L18"/>
  <c r="L15"/>
  <c r="A57"/>
  <c r="L22"/>
  <c r="A64"/>
  <c r="A71"/>
  <c r="A75"/>
  <c r="L33"/>
  <c r="A62"/>
  <c r="L20"/>
  <c r="L13"/>
  <c r="A55"/>
  <c r="L19"/>
  <c r="A61"/>
  <c r="L14"/>
  <c r="A56"/>
  <c r="A70"/>
  <c r="L28"/>
  <c r="L25"/>
  <c r="A67"/>
  <c r="L6"/>
  <c r="A48"/>
  <c r="A68"/>
  <c r="A73"/>
  <c r="L31"/>
  <c r="L10"/>
  <c r="A52"/>
  <c r="A65"/>
  <c r="L24"/>
  <c r="A66"/>
  <c r="A72"/>
  <c r="A63"/>
  <c r="L21"/>
  <c r="L11"/>
  <c r="A53"/>
  <c r="A69"/>
  <c r="L12"/>
  <c r="A54"/>
  <c r="L17"/>
  <c r="A59"/>
  <c r="L16"/>
  <c r="A58"/>
  <c r="A49"/>
  <c r="L7"/>
  <c r="M6" i="36"/>
  <c r="L32"/>
  <c r="BR29" i="32" l="1"/>
  <c r="BQ31"/>
  <c r="BQ33" s="1"/>
  <c r="BW17" i="31"/>
  <c r="BV19"/>
  <c r="BV21" s="1"/>
  <c r="BX29"/>
  <c r="BW31"/>
  <c r="BW33" s="1"/>
  <c r="BT31" i="30"/>
  <c r="BT33" s="1"/>
  <c r="BU29"/>
  <c r="BU29" i="29"/>
  <c r="BT31"/>
  <c r="BT33" s="1"/>
  <c r="BQ17" i="26"/>
  <c r="BP19"/>
  <c r="BP21" s="1"/>
  <c r="BR56"/>
  <c r="BQ58"/>
  <c r="BQ60" s="1"/>
  <c r="BY29"/>
  <c r="BX31"/>
  <c r="BX33" s="1"/>
  <c r="BR31" i="22"/>
  <c r="BR33" s="1"/>
  <c r="BS29"/>
  <c r="BY29" i="19"/>
  <c r="BX31"/>
  <c r="BX33" s="1"/>
  <c r="BU48"/>
  <c r="BT50"/>
  <c r="BT52" s="1"/>
  <c r="BT29" i="18"/>
  <c r="BS31"/>
  <c r="BS33" s="1"/>
  <c r="BV29" i="17"/>
  <c r="BU31"/>
  <c r="BU33" s="1"/>
  <c r="BN29" i="16"/>
  <c r="BM31"/>
  <c r="BM33" s="1"/>
  <c r="U17" i="15"/>
  <c r="T19"/>
  <c r="T21" s="1"/>
  <c r="BB31" i="3"/>
  <c r="BB33" s="1"/>
  <c r="BC29"/>
  <c r="P48"/>
  <c r="O50"/>
  <c r="O52" s="1"/>
  <c r="S56" i="15"/>
  <c r="R58"/>
  <c r="R60" s="1"/>
  <c r="R48"/>
  <c r="Q50"/>
  <c r="Q52" s="1"/>
  <c r="BM31"/>
  <c r="BM33" s="1"/>
  <c r="BN29"/>
  <c r="S17" i="2"/>
  <c r="R19"/>
  <c r="R21" s="1"/>
  <c r="Q48" i="8"/>
  <c r="P50"/>
  <c r="P52" s="1"/>
  <c r="BJ29" i="11"/>
  <c r="BI31"/>
  <c r="BI33" s="1"/>
  <c r="BK29" i="2"/>
  <c r="BJ31"/>
  <c r="BJ33" s="1"/>
  <c r="U17" i="10"/>
  <c r="T19"/>
  <c r="T21" s="1"/>
  <c r="V17" i="9"/>
  <c r="U19"/>
  <c r="U21" s="1"/>
  <c r="S56" i="4"/>
  <c r="R58"/>
  <c r="R60" s="1"/>
  <c r="S56" i="5"/>
  <c r="R58"/>
  <c r="R60" s="1"/>
  <c r="BJ29" i="10"/>
  <c r="BI31"/>
  <c r="BI33" s="1"/>
  <c r="BK29" i="5"/>
  <c r="BJ31"/>
  <c r="BJ33" s="1"/>
  <c r="R48" i="10"/>
  <c r="Q50"/>
  <c r="Q52" s="1"/>
  <c r="U17" i="4"/>
  <c r="T19"/>
  <c r="T21" s="1"/>
  <c r="U17" i="12"/>
  <c r="T19"/>
  <c r="T21" s="1"/>
  <c r="P50" i="5"/>
  <c r="P52" s="1"/>
  <c r="Q48"/>
  <c r="S56" i="2"/>
  <c r="R58"/>
  <c r="R60" s="1"/>
  <c r="R56" i="10"/>
  <c r="Q58"/>
  <c r="Q60" s="1"/>
  <c r="T17" i="5"/>
  <c r="S19"/>
  <c r="S21" s="1"/>
  <c r="R58" i="8"/>
  <c r="R60" s="1"/>
  <c r="S56"/>
  <c r="BK29" i="4"/>
  <c r="BJ31"/>
  <c r="BJ33" s="1"/>
  <c r="BJ31" i="8"/>
  <c r="BJ33" s="1"/>
  <c r="BK29"/>
  <c r="T17" i="3"/>
  <c r="S19"/>
  <c r="S21" s="1"/>
  <c r="T17" i="8"/>
  <c r="S19"/>
  <c r="S21" s="1"/>
  <c r="R48" i="9"/>
  <c r="Q50"/>
  <c r="Q52" s="1"/>
  <c r="U17" i="11"/>
  <c r="T19"/>
  <c r="T21" s="1"/>
  <c r="R48"/>
  <c r="Q50"/>
  <c r="Q52" s="1"/>
  <c r="BJ29" i="9"/>
  <c r="BI31"/>
  <c r="BI33" s="1"/>
  <c r="R48" i="12"/>
  <c r="Q50"/>
  <c r="Q52" s="1"/>
  <c r="R56"/>
  <c r="Q58"/>
  <c r="Q60" s="1"/>
  <c r="R56" i="11"/>
  <c r="Q58"/>
  <c r="Q60" s="1"/>
  <c r="R48" i="2"/>
  <c r="Q50"/>
  <c r="Q52" s="1"/>
  <c r="BJ29" i="12"/>
  <c r="BI31"/>
  <c r="BI33" s="1"/>
  <c r="R56" i="9"/>
  <c r="Q58"/>
  <c r="Q60" s="1"/>
  <c r="R48" i="4"/>
  <c r="Q50"/>
  <c r="Q52" s="1"/>
  <c r="R58" i="3"/>
  <c r="R60" s="1"/>
  <c r="S56"/>
  <c r="A47" i="33"/>
  <c r="A46"/>
  <c r="N34" i="36"/>
  <c r="O27"/>
  <c r="M26" i="33"/>
  <c r="O26" i="36"/>
  <c r="M27" i="33"/>
  <c r="L5"/>
  <c r="L4"/>
  <c r="M32"/>
  <c r="M22"/>
  <c r="M8"/>
  <c r="M15"/>
  <c r="M18"/>
  <c r="M29"/>
  <c r="M9"/>
  <c r="M21"/>
  <c r="M23"/>
  <c r="M13"/>
  <c r="M25"/>
  <c r="M17"/>
  <c r="M30"/>
  <c r="M31"/>
  <c r="M20"/>
  <c r="M6"/>
  <c r="M12"/>
  <c r="M24"/>
  <c r="M11"/>
  <c r="M14"/>
  <c r="M33"/>
  <c r="M19"/>
  <c r="M7"/>
  <c r="M10"/>
  <c r="M28"/>
  <c r="M16"/>
  <c r="N6" i="36"/>
  <c r="BS29" i="32" l="1"/>
  <c r="BR31"/>
  <c r="BR33" s="1"/>
  <c r="BY29" i="31"/>
  <c r="BX31"/>
  <c r="BX33" s="1"/>
  <c r="BX17"/>
  <c r="BW19"/>
  <c r="BW21" s="1"/>
  <c r="BV29" i="30"/>
  <c r="BU31"/>
  <c r="BU33" s="1"/>
  <c r="BV29" i="29"/>
  <c r="BU31"/>
  <c r="BU33" s="1"/>
  <c r="BY31" i="26"/>
  <c r="BY33" s="1"/>
  <c r="BZ29"/>
  <c r="BZ31" s="1"/>
  <c r="BZ33" s="1"/>
  <c r="C33" s="1"/>
  <c r="C34" s="1"/>
  <c r="BS56"/>
  <c r="BR58"/>
  <c r="BR60" s="1"/>
  <c r="BR17"/>
  <c r="BQ19"/>
  <c r="BQ21" s="1"/>
  <c r="BT29" i="22"/>
  <c r="BS31"/>
  <c r="BS33" s="1"/>
  <c r="BZ29" i="19"/>
  <c r="BZ31" s="1"/>
  <c r="BZ33" s="1"/>
  <c r="BY31"/>
  <c r="BY33" s="1"/>
  <c r="BV48"/>
  <c r="BU50"/>
  <c r="BU52" s="1"/>
  <c r="BT31" i="18"/>
  <c r="BT33" s="1"/>
  <c r="BU29"/>
  <c r="BW29" i="17"/>
  <c r="BV31"/>
  <c r="BV33" s="1"/>
  <c r="BO29" i="16"/>
  <c r="BN31"/>
  <c r="BN33" s="1"/>
  <c r="T56" i="15"/>
  <c r="S58"/>
  <c r="S60" s="1"/>
  <c r="Q48" i="3"/>
  <c r="P50"/>
  <c r="P52" s="1"/>
  <c r="BO29" i="15"/>
  <c r="BN31"/>
  <c r="BN33" s="1"/>
  <c r="BD29" i="3"/>
  <c r="BC31"/>
  <c r="BC33" s="1"/>
  <c r="S48" i="15"/>
  <c r="R50"/>
  <c r="R52" s="1"/>
  <c r="V17"/>
  <c r="U19"/>
  <c r="U21" s="1"/>
  <c r="T17" i="2"/>
  <c r="S19"/>
  <c r="S21" s="1"/>
  <c r="S56" i="9"/>
  <c r="R58"/>
  <c r="R60" s="1"/>
  <c r="S56" i="11"/>
  <c r="R58"/>
  <c r="R60" s="1"/>
  <c r="U17" i="5"/>
  <c r="T19"/>
  <c r="T21" s="1"/>
  <c r="V17" i="12"/>
  <c r="U19"/>
  <c r="U21" s="1"/>
  <c r="BJ31" i="10"/>
  <c r="BJ33" s="1"/>
  <c r="BK29"/>
  <c r="V17"/>
  <c r="U19"/>
  <c r="U21" s="1"/>
  <c r="S48" i="4"/>
  <c r="R50"/>
  <c r="R52" s="1"/>
  <c r="BK29" i="9"/>
  <c r="BJ31"/>
  <c r="BJ33" s="1"/>
  <c r="S48" i="11"/>
  <c r="R50"/>
  <c r="R52" s="1"/>
  <c r="U17" i="8"/>
  <c r="T19"/>
  <c r="T21" s="1"/>
  <c r="BL29"/>
  <c r="BK31"/>
  <c r="BK33" s="1"/>
  <c r="S48" i="9"/>
  <c r="R50"/>
  <c r="R52" s="1"/>
  <c r="T56" i="3"/>
  <c r="S58"/>
  <c r="S60" s="1"/>
  <c r="BK29" i="12"/>
  <c r="BJ31"/>
  <c r="BJ33" s="1"/>
  <c r="S56"/>
  <c r="R58"/>
  <c r="R60" s="1"/>
  <c r="S56" i="10"/>
  <c r="R58"/>
  <c r="R60" s="1"/>
  <c r="V17" i="4"/>
  <c r="U19"/>
  <c r="U21" s="1"/>
  <c r="T56" i="5"/>
  <c r="S58"/>
  <c r="S60" s="1"/>
  <c r="BL29" i="2"/>
  <c r="BK31"/>
  <c r="BK33" s="1"/>
  <c r="V17" i="11"/>
  <c r="U19"/>
  <c r="U21" s="1"/>
  <c r="S48" i="2"/>
  <c r="R50"/>
  <c r="R52" s="1"/>
  <c r="S48" i="12"/>
  <c r="R50"/>
  <c r="R52" s="1"/>
  <c r="BL29" i="4"/>
  <c r="BK31"/>
  <c r="BK33" s="1"/>
  <c r="T56" i="2"/>
  <c r="S58"/>
  <c r="S60" s="1"/>
  <c r="S48" i="10"/>
  <c r="R50"/>
  <c r="R52" s="1"/>
  <c r="T56" i="4"/>
  <c r="S58"/>
  <c r="S60" s="1"/>
  <c r="BK29" i="11"/>
  <c r="BJ31"/>
  <c r="BJ33" s="1"/>
  <c r="U17" i="3"/>
  <c r="T19"/>
  <c r="T21" s="1"/>
  <c r="T56" i="8"/>
  <c r="S58"/>
  <c r="S60" s="1"/>
  <c r="R48" i="5"/>
  <c r="Q50"/>
  <c r="Q52" s="1"/>
  <c r="BL29"/>
  <c r="BK31"/>
  <c r="BK33" s="1"/>
  <c r="V19" i="9"/>
  <c r="V21" s="1"/>
  <c r="W17"/>
  <c r="R48" i="8"/>
  <c r="Q50"/>
  <c r="Q52" s="1"/>
  <c r="O34" i="36"/>
  <c r="P27"/>
  <c r="N26" i="33"/>
  <c r="P26" i="36"/>
  <c r="N27" i="33"/>
  <c r="M5"/>
  <c r="M4"/>
  <c r="N32"/>
  <c r="N18"/>
  <c r="N22"/>
  <c r="N29"/>
  <c r="N8"/>
  <c r="N15"/>
  <c r="N9"/>
  <c r="N14"/>
  <c r="N11"/>
  <c r="N24"/>
  <c r="N17"/>
  <c r="N16"/>
  <c r="N23"/>
  <c r="N6"/>
  <c r="N7"/>
  <c r="N28"/>
  <c r="N10"/>
  <c r="N13"/>
  <c r="N30"/>
  <c r="N21"/>
  <c r="N31"/>
  <c r="N25"/>
  <c r="N33"/>
  <c r="N20"/>
  <c r="N19"/>
  <c r="N12"/>
  <c r="O6" i="36"/>
  <c r="BT29" i="32" l="1"/>
  <c r="BS31"/>
  <c r="BS33" s="1"/>
  <c r="BY17" i="31"/>
  <c r="BX19"/>
  <c r="BX21" s="1"/>
  <c r="BZ29"/>
  <c r="BZ31" s="1"/>
  <c r="BZ33" s="1"/>
  <c r="BY31"/>
  <c r="BY33" s="1"/>
  <c r="BW29" i="30"/>
  <c r="BV31"/>
  <c r="BV33" s="1"/>
  <c r="BW29" i="29"/>
  <c r="BV31"/>
  <c r="BV33" s="1"/>
  <c r="BS17" i="26"/>
  <c r="BR19"/>
  <c r="BR21" s="1"/>
  <c r="BT56"/>
  <c r="BS58"/>
  <c r="BS60" s="1"/>
  <c r="BU29" i="22"/>
  <c r="BT31"/>
  <c r="BT33" s="1"/>
  <c r="BW48" i="19"/>
  <c r="BV50"/>
  <c r="BV52" s="1"/>
  <c r="C33"/>
  <c r="C34" s="1"/>
  <c r="BV29" i="18"/>
  <c r="BU31"/>
  <c r="BU33" s="1"/>
  <c r="BX29" i="17"/>
  <c r="BW31"/>
  <c r="BW33" s="1"/>
  <c r="BP29" i="16"/>
  <c r="BO31"/>
  <c r="BO33" s="1"/>
  <c r="BE29" i="3"/>
  <c r="BD31"/>
  <c r="BD33" s="1"/>
  <c r="BP29" i="15"/>
  <c r="BO31"/>
  <c r="BO33" s="1"/>
  <c r="W17"/>
  <c r="V19"/>
  <c r="V21" s="1"/>
  <c r="R48" i="3"/>
  <c r="Q50"/>
  <c r="Q52" s="1"/>
  <c r="T48" i="15"/>
  <c r="S50"/>
  <c r="S52" s="1"/>
  <c r="U56"/>
  <c r="T58"/>
  <c r="T60" s="1"/>
  <c r="U17" i="2"/>
  <c r="T19"/>
  <c r="T21" s="1"/>
  <c r="S48" i="8"/>
  <c r="R50"/>
  <c r="R52" s="1"/>
  <c r="T58"/>
  <c r="T60" s="1"/>
  <c r="U56"/>
  <c r="BL29" i="11"/>
  <c r="BK31"/>
  <c r="BK33" s="1"/>
  <c r="BL31" i="4"/>
  <c r="BL33" s="1"/>
  <c r="BM29"/>
  <c r="W17" i="11"/>
  <c r="V19"/>
  <c r="V21" s="1"/>
  <c r="T56" i="10"/>
  <c r="S58"/>
  <c r="S60" s="1"/>
  <c r="T48" i="9"/>
  <c r="S50"/>
  <c r="S52" s="1"/>
  <c r="BK31"/>
  <c r="BK33" s="1"/>
  <c r="BL29"/>
  <c r="W17" i="12"/>
  <c r="V19"/>
  <c r="V21" s="1"/>
  <c r="X17" i="9"/>
  <c r="W19"/>
  <c r="W21" s="1"/>
  <c r="V17" i="3"/>
  <c r="U19"/>
  <c r="U21" s="1"/>
  <c r="U56" i="4"/>
  <c r="T58"/>
  <c r="T60" s="1"/>
  <c r="T48" i="12"/>
  <c r="S50"/>
  <c r="S52" s="1"/>
  <c r="BL31" i="2"/>
  <c r="BL33" s="1"/>
  <c r="BM29"/>
  <c r="T56" i="12"/>
  <c r="S58"/>
  <c r="S60" s="1"/>
  <c r="BM29" i="8"/>
  <c r="BL31"/>
  <c r="BL33" s="1"/>
  <c r="T48" i="4"/>
  <c r="S50"/>
  <c r="S52" s="1"/>
  <c r="V17" i="5"/>
  <c r="U19"/>
  <c r="U21" s="1"/>
  <c r="BM29"/>
  <c r="BL31"/>
  <c r="BL33" s="1"/>
  <c r="T48" i="10"/>
  <c r="S50"/>
  <c r="S52" s="1"/>
  <c r="T48" i="2"/>
  <c r="S50"/>
  <c r="S52" s="1"/>
  <c r="U56" i="5"/>
  <c r="T58"/>
  <c r="T60" s="1"/>
  <c r="BL29" i="12"/>
  <c r="BK31"/>
  <c r="BK33" s="1"/>
  <c r="V17" i="8"/>
  <c r="U19"/>
  <c r="U21" s="1"/>
  <c r="W17" i="10"/>
  <c r="V19"/>
  <c r="V21" s="1"/>
  <c r="T56" i="11"/>
  <c r="S58"/>
  <c r="S60" s="1"/>
  <c r="BL29" i="10"/>
  <c r="BK31"/>
  <c r="BK33" s="1"/>
  <c r="S48" i="5"/>
  <c r="R50"/>
  <c r="R52" s="1"/>
  <c r="U56" i="2"/>
  <c r="T58"/>
  <c r="T60" s="1"/>
  <c r="W17" i="4"/>
  <c r="V19"/>
  <c r="V21" s="1"/>
  <c r="T58" i="3"/>
  <c r="T60" s="1"/>
  <c r="U56"/>
  <c r="T48" i="11"/>
  <c r="S50"/>
  <c r="S52" s="1"/>
  <c r="T56" i="9"/>
  <c r="S58"/>
  <c r="S60" s="1"/>
  <c r="P34" i="36"/>
  <c r="Q27"/>
  <c r="O26" i="33"/>
  <c r="Q26" i="36"/>
  <c r="O27" i="33"/>
  <c r="N5"/>
  <c r="N4"/>
  <c r="O32"/>
  <c r="O18"/>
  <c r="O22"/>
  <c r="O15"/>
  <c r="O8"/>
  <c r="O29"/>
  <c r="O10"/>
  <c r="O12"/>
  <c r="O19"/>
  <c r="O25"/>
  <c r="O30"/>
  <c r="O11"/>
  <c r="O7"/>
  <c r="O6"/>
  <c r="O28"/>
  <c r="O20"/>
  <c r="O16"/>
  <c r="O14"/>
  <c r="O31"/>
  <c r="O33"/>
  <c r="O23"/>
  <c r="O17"/>
  <c r="O24"/>
  <c r="O13"/>
  <c r="O9"/>
  <c r="O21"/>
  <c r="P6" i="36"/>
  <c r="C33" i="31" l="1"/>
  <c r="C34" s="1"/>
  <c r="BU29" i="32"/>
  <c r="BT31"/>
  <c r="BT33" s="1"/>
  <c r="BZ17" i="31"/>
  <c r="BZ19" s="1"/>
  <c r="BZ21" s="1"/>
  <c r="BY19"/>
  <c r="BY21" s="1"/>
  <c r="BX29" i="30"/>
  <c r="BW31"/>
  <c r="BW33" s="1"/>
  <c r="BX29" i="29"/>
  <c r="BW31"/>
  <c r="BW33" s="1"/>
  <c r="BU56" i="26"/>
  <c r="BT58"/>
  <c r="BT60" s="1"/>
  <c r="BS19"/>
  <c r="BS21" s="1"/>
  <c r="BT17"/>
  <c r="BV29" i="22"/>
  <c r="BU31"/>
  <c r="BU33" s="1"/>
  <c r="BW50" i="19"/>
  <c r="BW52" s="1"/>
  <c r="BX48"/>
  <c r="BW29" i="18"/>
  <c r="BV31"/>
  <c r="BV33" s="1"/>
  <c r="BY29" i="17"/>
  <c r="BX31"/>
  <c r="BX33" s="1"/>
  <c r="BQ29" i="16"/>
  <c r="BP31"/>
  <c r="BP33" s="1"/>
  <c r="S48" i="3"/>
  <c r="R50"/>
  <c r="R52" s="1"/>
  <c r="X17" i="15"/>
  <c r="W19"/>
  <c r="W21" s="1"/>
  <c r="O5" i="33"/>
  <c r="V56" i="15"/>
  <c r="U58"/>
  <c r="U60" s="1"/>
  <c r="BQ29"/>
  <c r="BP31"/>
  <c r="BP33" s="1"/>
  <c r="U48"/>
  <c r="T50"/>
  <c r="T52" s="1"/>
  <c r="BF29" i="3"/>
  <c r="BE31"/>
  <c r="BE33" s="1"/>
  <c r="V17" i="2"/>
  <c r="U19"/>
  <c r="U21" s="1"/>
  <c r="BM29" i="9"/>
  <c r="BL31"/>
  <c r="BL33" s="1"/>
  <c r="BN29" i="4"/>
  <c r="BM31"/>
  <c r="BM33" s="1"/>
  <c r="U56" i="9"/>
  <c r="T58"/>
  <c r="T60" s="1"/>
  <c r="BM29" i="10"/>
  <c r="BL31"/>
  <c r="BL33" s="1"/>
  <c r="BL31" i="12"/>
  <c r="BL33" s="1"/>
  <c r="BM29"/>
  <c r="BN29" i="8"/>
  <c r="BM31"/>
  <c r="BM33" s="1"/>
  <c r="V56" i="4"/>
  <c r="U58"/>
  <c r="U60" s="1"/>
  <c r="U48" i="11"/>
  <c r="T50"/>
  <c r="T52" s="1"/>
  <c r="V56" i="2"/>
  <c r="U58"/>
  <c r="U60" s="1"/>
  <c r="U56" i="11"/>
  <c r="T58"/>
  <c r="T60" s="1"/>
  <c r="V56" i="5"/>
  <c r="U58"/>
  <c r="U60" s="1"/>
  <c r="BM31"/>
  <c r="BM33" s="1"/>
  <c r="BN29"/>
  <c r="U56" i="12"/>
  <c r="T58"/>
  <c r="T60" s="1"/>
  <c r="W17" i="3"/>
  <c r="V19"/>
  <c r="V21" s="1"/>
  <c r="U48" i="9"/>
  <c r="T50"/>
  <c r="T52" s="1"/>
  <c r="BM29" i="11"/>
  <c r="BL31"/>
  <c r="BL33" s="1"/>
  <c r="V56" i="3"/>
  <c r="U58"/>
  <c r="U60" s="1"/>
  <c r="BN29" i="2"/>
  <c r="BM31"/>
  <c r="BM33" s="1"/>
  <c r="U58" i="8"/>
  <c r="U60" s="1"/>
  <c r="V56"/>
  <c r="X17" i="10"/>
  <c r="W19"/>
  <c r="W21" s="1"/>
  <c r="U48" i="2"/>
  <c r="T50"/>
  <c r="T52" s="1"/>
  <c r="W17" i="5"/>
  <c r="V19"/>
  <c r="V21" s="1"/>
  <c r="Y17" i="9"/>
  <c r="X19"/>
  <c r="X21" s="1"/>
  <c r="U56" i="10"/>
  <c r="T58"/>
  <c r="T60" s="1"/>
  <c r="X17" i="4"/>
  <c r="W19"/>
  <c r="W21" s="1"/>
  <c r="T48" i="5"/>
  <c r="S50"/>
  <c r="S52" s="1"/>
  <c r="W17" i="8"/>
  <c r="V19"/>
  <c r="V21" s="1"/>
  <c r="U48" i="10"/>
  <c r="T50"/>
  <c r="T52" s="1"/>
  <c r="U48" i="4"/>
  <c r="T50"/>
  <c r="T52" s="1"/>
  <c r="U48" i="12"/>
  <c r="T50"/>
  <c r="T52" s="1"/>
  <c r="X17"/>
  <c r="W19"/>
  <c r="W21" s="1"/>
  <c r="X17" i="11"/>
  <c r="W19"/>
  <c r="W21" s="1"/>
  <c r="T48" i="8"/>
  <c r="S50"/>
  <c r="S52" s="1"/>
  <c r="Q34" i="36"/>
  <c r="R27"/>
  <c r="P26" i="33"/>
  <c r="R26" i="36"/>
  <c r="P27" i="33"/>
  <c r="O4"/>
  <c r="P32"/>
  <c r="P18"/>
  <c r="P22"/>
  <c r="P29"/>
  <c r="P8"/>
  <c r="P15"/>
  <c r="P9"/>
  <c r="P33"/>
  <c r="P31"/>
  <c r="P14"/>
  <c r="P21"/>
  <c r="P17"/>
  <c r="P30"/>
  <c r="P25"/>
  <c r="P12"/>
  <c r="P16"/>
  <c r="P11"/>
  <c r="P13"/>
  <c r="P23"/>
  <c r="P6"/>
  <c r="P24"/>
  <c r="P28"/>
  <c r="P7"/>
  <c r="P10"/>
  <c r="P19"/>
  <c r="P20"/>
  <c r="Q6" i="36"/>
  <c r="BV29" i="32" l="1"/>
  <c r="BU31"/>
  <c r="BU33" s="1"/>
  <c r="C21" i="31"/>
  <c r="C22" s="1"/>
  <c r="C24" s="1"/>
  <c r="B24"/>
  <c r="BX31" i="30"/>
  <c r="BX33" s="1"/>
  <c r="BY29"/>
  <c r="BY29" i="29"/>
  <c r="BX31"/>
  <c r="BX33" s="1"/>
  <c r="BU17" i="26"/>
  <c r="BT19"/>
  <c r="BT21" s="1"/>
  <c r="BV56"/>
  <c r="BU58"/>
  <c r="BU60" s="1"/>
  <c r="BV31" i="22"/>
  <c r="BV33" s="1"/>
  <c r="BW29"/>
  <c r="BY48" i="19"/>
  <c r="BX50"/>
  <c r="BX52" s="1"/>
  <c r="CA48"/>
  <c r="BW31" i="18"/>
  <c r="BW33" s="1"/>
  <c r="BX29"/>
  <c r="BZ29" i="17"/>
  <c r="BZ31" s="1"/>
  <c r="BZ33" s="1"/>
  <c r="C33" s="1"/>
  <c r="C34" s="1"/>
  <c r="BY31"/>
  <c r="BY33" s="1"/>
  <c r="BQ31" i="16"/>
  <c r="BQ33" s="1"/>
  <c r="BR29"/>
  <c r="T48" i="3"/>
  <c r="S50"/>
  <c r="S52" s="1"/>
  <c r="BQ31" i="15"/>
  <c r="BQ33" s="1"/>
  <c r="BR29"/>
  <c r="W56"/>
  <c r="V58"/>
  <c r="V60" s="1"/>
  <c r="BF31" i="3"/>
  <c r="BF33" s="1"/>
  <c r="BG29"/>
  <c r="Y17" i="15"/>
  <c r="X19"/>
  <c r="X21" s="1"/>
  <c r="V48"/>
  <c r="U50"/>
  <c r="U52" s="1"/>
  <c r="W17" i="2"/>
  <c r="V19"/>
  <c r="V21" s="1"/>
  <c r="U48" i="8"/>
  <c r="T50"/>
  <c r="T52" s="1"/>
  <c r="V48" i="4"/>
  <c r="U50"/>
  <c r="U52" s="1"/>
  <c r="Y17"/>
  <c r="X19"/>
  <c r="X21" s="1"/>
  <c r="V48" i="2"/>
  <c r="U50"/>
  <c r="U52" s="1"/>
  <c r="BN31"/>
  <c r="BN33" s="1"/>
  <c r="BO29"/>
  <c r="X17" i="3"/>
  <c r="W19"/>
  <c r="W21" s="1"/>
  <c r="V56" i="11"/>
  <c r="U58"/>
  <c r="U60" s="1"/>
  <c r="BN31" i="8"/>
  <c r="BN33" s="1"/>
  <c r="BO29"/>
  <c r="Y17" i="11"/>
  <c r="X19"/>
  <c r="X21" s="1"/>
  <c r="V48" i="10"/>
  <c r="U50"/>
  <c r="U52" s="1"/>
  <c r="V56"/>
  <c r="U58"/>
  <c r="U60" s="1"/>
  <c r="Y17"/>
  <c r="X19"/>
  <c r="X21" s="1"/>
  <c r="V58" i="3"/>
  <c r="V60" s="1"/>
  <c r="W56"/>
  <c r="V56" i="12"/>
  <c r="U58"/>
  <c r="U60" s="1"/>
  <c r="W56" i="2"/>
  <c r="V58"/>
  <c r="V60" s="1"/>
  <c r="V56" i="9"/>
  <c r="U58"/>
  <c r="U60" s="1"/>
  <c r="BN31" i="5"/>
  <c r="BN33" s="1"/>
  <c r="BO29"/>
  <c r="BN29" i="12"/>
  <c r="BM31"/>
  <c r="BM33" s="1"/>
  <c r="Y17"/>
  <c r="X19"/>
  <c r="X21" s="1"/>
  <c r="X17" i="8"/>
  <c r="W19"/>
  <c r="W21" s="1"/>
  <c r="Y19" i="9"/>
  <c r="Y21" s="1"/>
  <c r="Z17"/>
  <c r="BM31" i="11"/>
  <c r="BM33" s="1"/>
  <c r="BN29"/>
  <c r="V48"/>
  <c r="U50"/>
  <c r="U52" s="1"/>
  <c r="BO29" i="4"/>
  <c r="BN31"/>
  <c r="BN33" s="1"/>
  <c r="W56" i="8"/>
  <c r="V58"/>
  <c r="V60" s="1"/>
  <c r="V48" i="12"/>
  <c r="U50"/>
  <c r="U52" s="1"/>
  <c r="U48" i="5"/>
  <c r="T50"/>
  <c r="T52" s="1"/>
  <c r="X17"/>
  <c r="W19"/>
  <c r="W21" s="1"/>
  <c r="V48" i="9"/>
  <c r="U50"/>
  <c r="U52" s="1"/>
  <c r="W56" i="5"/>
  <c r="V58"/>
  <c r="V60" s="1"/>
  <c r="W56" i="4"/>
  <c r="V58"/>
  <c r="V60" s="1"/>
  <c r="BN29" i="10"/>
  <c r="BM31"/>
  <c r="BM33" s="1"/>
  <c r="BM31" i="9"/>
  <c r="BM33" s="1"/>
  <c r="BN29"/>
  <c r="R34" i="36"/>
  <c r="S27"/>
  <c r="Q26" i="33"/>
  <c r="S26" i="36"/>
  <c r="Q27" i="33"/>
  <c r="P5"/>
  <c r="Q12"/>
  <c r="P4"/>
  <c r="Q18"/>
  <c r="Q32"/>
  <c r="Q15"/>
  <c r="Q22"/>
  <c r="Q29"/>
  <c r="Q8"/>
  <c r="Q10"/>
  <c r="Q16"/>
  <c r="Q33"/>
  <c r="Q23"/>
  <c r="Q24"/>
  <c r="Q25"/>
  <c r="Q28"/>
  <c r="Q13"/>
  <c r="Q6"/>
  <c r="Q9"/>
  <c r="Q20"/>
  <c r="Q19"/>
  <c r="Q11"/>
  <c r="Q30"/>
  <c r="Q17"/>
  <c r="Q21"/>
  <c r="Q31"/>
  <c r="Q14"/>
  <c r="Q7"/>
  <c r="R6" i="36"/>
  <c r="BW29" i="32" l="1"/>
  <c r="BV31"/>
  <c r="BV33" s="1"/>
  <c r="BZ29" i="30"/>
  <c r="BZ31" s="1"/>
  <c r="BZ33" s="1"/>
  <c r="C33" s="1"/>
  <c r="C34" s="1"/>
  <c r="BY31"/>
  <c r="BY33" s="1"/>
  <c r="BZ29" i="29"/>
  <c r="BZ31" s="1"/>
  <c r="BZ33" s="1"/>
  <c r="BY31"/>
  <c r="BY33" s="1"/>
  <c r="BW56" i="26"/>
  <c r="BV58"/>
  <c r="BV60" s="1"/>
  <c r="BV17"/>
  <c r="BU19"/>
  <c r="BU21" s="1"/>
  <c r="BX29" i="22"/>
  <c r="BW31"/>
  <c r="BW33" s="1"/>
  <c r="BZ48" i="19"/>
  <c r="BZ50" s="1"/>
  <c r="BZ52" s="1"/>
  <c r="C52" s="1"/>
  <c r="C53" s="1"/>
  <c r="BY50"/>
  <c r="BY52" s="1"/>
  <c r="BY29" i="18"/>
  <c r="BX31"/>
  <c r="BX33" s="1"/>
  <c r="BS29" i="16"/>
  <c r="BR31"/>
  <c r="BR33" s="1"/>
  <c r="BH29" i="3"/>
  <c r="BG31"/>
  <c r="BG33" s="1"/>
  <c r="X56" i="15"/>
  <c r="W58"/>
  <c r="W60" s="1"/>
  <c r="BS29"/>
  <c r="BR31"/>
  <c r="BR33" s="1"/>
  <c r="W48"/>
  <c r="V50"/>
  <c r="V52" s="1"/>
  <c r="Z17"/>
  <c r="Y19"/>
  <c r="Y21" s="1"/>
  <c r="T50" i="3"/>
  <c r="T52" s="1"/>
  <c r="U48"/>
  <c r="X17" i="2"/>
  <c r="W19"/>
  <c r="W21" s="1"/>
  <c r="BO29" i="10"/>
  <c r="BN31"/>
  <c r="BN33" s="1"/>
  <c r="X56" i="4"/>
  <c r="W58"/>
  <c r="W60" s="1"/>
  <c r="V48" i="5"/>
  <c r="U50"/>
  <c r="U52" s="1"/>
  <c r="X56" i="8"/>
  <c r="W58"/>
  <c r="W60" s="1"/>
  <c r="BO29" i="12"/>
  <c r="BN31"/>
  <c r="BN33" s="1"/>
  <c r="X56" i="2"/>
  <c r="W58"/>
  <c r="W60" s="1"/>
  <c r="W56" i="10"/>
  <c r="V58"/>
  <c r="V60" s="1"/>
  <c r="W56" i="11"/>
  <c r="V58"/>
  <c r="V60" s="1"/>
  <c r="Z17" i="4"/>
  <c r="Y19"/>
  <c r="Y21" s="1"/>
  <c r="Y17" i="5"/>
  <c r="X19"/>
  <c r="X21" s="1"/>
  <c r="AA17" i="9"/>
  <c r="Z19"/>
  <c r="Z21" s="1"/>
  <c r="BP29" i="5"/>
  <c r="BO31"/>
  <c r="BO33" s="1"/>
  <c r="X56"/>
  <c r="W58"/>
  <c r="W60" s="1"/>
  <c r="W48" i="12"/>
  <c r="V50"/>
  <c r="V52" s="1"/>
  <c r="BO31" i="4"/>
  <c r="BO33" s="1"/>
  <c r="BP29"/>
  <c r="W56" i="12"/>
  <c r="V58"/>
  <c r="V60" s="1"/>
  <c r="W48" i="10"/>
  <c r="V50"/>
  <c r="V52" s="1"/>
  <c r="Y17" i="3"/>
  <c r="X19"/>
  <c r="X21" s="1"/>
  <c r="W48" i="4"/>
  <c r="V50"/>
  <c r="V52" s="1"/>
  <c r="X56" i="3"/>
  <c r="W58"/>
  <c r="W60" s="1"/>
  <c r="BP29" i="2"/>
  <c r="BO31"/>
  <c r="BO33" s="1"/>
  <c r="BO29" i="9"/>
  <c r="BN31"/>
  <c r="BN33" s="1"/>
  <c r="W48"/>
  <c r="V50"/>
  <c r="V52" s="1"/>
  <c r="W48" i="11"/>
  <c r="V50"/>
  <c r="V52" s="1"/>
  <c r="Y17" i="8"/>
  <c r="X19"/>
  <c r="X21" s="1"/>
  <c r="W56" i="9"/>
  <c r="V58"/>
  <c r="V60" s="1"/>
  <c r="Z17" i="11"/>
  <c r="Y19"/>
  <c r="Y21" s="1"/>
  <c r="V48" i="8"/>
  <c r="U50"/>
  <c r="U52" s="1"/>
  <c r="BO29" i="11"/>
  <c r="BN31"/>
  <c r="BN33" s="1"/>
  <c r="BP29" i="8"/>
  <c r="BO31"/>
  <c r="BO33" s="1"/>
  <c r="Z17" i="12"/>
  <c r="Y19"/>
  <c r="Y21" s="1"/>
  <c r="Z17" i="10"/>
  <c r="Y19"/>
  <c r="Y21" s="1"/>
  <c r="W48" i="2"/>
  <c r="V50"/>
  <c r="V52" s="1"/>
  <c r="Q5" i="33"/>
  <c r="S34" i="36"/>
  <c r="T27"/>
  <c r="R26" i="33"/>
  <c r="T26" i="36"/>
  <c r="R27" i="33"/>
  <c r="Q4"/>
  <c r="R32"/>
  <c r="R18"/>
  <c r="R22"/>
  <c r="R29"/>
  <c r="R8"/>
  <c r="R15"/>
  <c r="R9"/>
  <c r="R10"/>
  <c r="R31"/>
  <c r="R16"/>
  <c r="R30"/>
  <c r="R21"/>
  <c r="R6"/>
  <c r="R24"/>
  <c r="R14"/>
  <c r="R13"/>
  <c r="R11"/>
  <c r="R19"/>
  <c r="R12"/>
  <c r="R25"/>
  <c r="R23"/>
  <c r="R33"/>
  <c r="R20"/>
  <c r="R7"/>
  <c r="R28"/>
  <c r="R17"/>
  <c r="S6" i="36"/>
  <c r="BX29" i="32" l="1"/>
  <c r="BW31"/>
  <c r="BW33" s="1"/>
  <c r="C33" i="29"/>
  <c r="C34" s="1"/>
  <c r="B24"/>
  <c r="BV19" i="26"/>
  <c r="BV21" s="1"/>
  <c r="BW17"/>
  <c r="BX56"/>
  <c r="BW58"/>
  <c r="BW60" s="1"/>
  <c r="BY29" i="22"/>
  <c r="BX31"/>
  <c r="BX33" s="1"/>
  <c r="AH61" i="19"/>
  <c r="N61"/>
  <c r="BZ29" i="18"/>
  <c r="BZ31" s="1"/>
  <c r="BZ33" s="1"/>
  <c r="BY31"/>
  <c r="BY33" s="1"/>
  <c r="BT29" i="16"/>
  <c r="BS31"/>
  <c r="BS33" s="1"/>
  <c r="X48" i="15"/>
  <c r="W50"/>
  <c r="W52" s="1"/>
  <c r="BT29"/>
  <c r="BS31"/>
  <c r="BS33" s="1"/>
  <c r="V48" i="3"/>
  <c r="U50"/>
  <c r="U52" s="1"/>
  <c r="Y56" i="15"/>
  <c r="X58"/>
  <c r="X60" s="1"/>
  <c r="AA17"/>
  <c r="Z19"/>
  <c r="Z21" s="1"/>
  <c r="BI29" i="3"/>
  <c r="BH31"/>
  <c r="BH33" s="1"/>
  <c r="X19" i="2"/>
  <c r="X21" s="1"/>
  <c r="Y17"/>
  <c r="AA17" i="10"/>
  <c r="Z19"/>
  <c r="Z21" s="1"/>
  <c r="BQ29" i="8"/>
  <c r="BP31"/>
  <c r="BP33" s="1"/>
  <c r="X56" i="9"/>
  <c r="W58"/>
  <c r="W60" s="1"/>
  <c r="BO31"/>
  <c r="BO33" s="1"/>
  <c r="BP29"/>
  <c r="Z17" i="3"/>
  <c r="Y19"/>
  <c r="Y21" s="1"/>
  <c r="X48" i="12"/>
  <c r="W50"/>
  <c r="W52" s="1"/>
  <c r="Z17" i="5"/>
  <c r="Y19"/>
  <c r="Y21" s="1"/>
  <c r="Y56" i="2"/>
  <c r="X58"/>
  <c r="X60" s="1"/>
  <c r="Y56" i="4"/>
  <c r="X58"/>
  <c r="X60" s="1"/>
  <c r="BP29" i="11"/>
  <c r="BO31"/>
  <c r="BO33" s="1"/>
  <c r="Z17" i="8"/>
  <c r="Y19"/>
  <c r="Y21" s="1"/>
  <c r="BQ29" i="2"/>
  <c r="BP31"/>
  <c r="BP33" s="1"/>
  <c r="X48" i="10"/>
  <c r="W50"/>
  <c r="W52" s="1"/>
  <c r="Y56" i="5"/>
  <c r="X58"/>
  <c r="X60" s="1"/>
  <c r="AA17" i="4"/>
  <c r="Z19"/>
  <c r="Z21" s="1"/>
  <c r="BP29" i="12"/>
  <c r="BO31"/>
  <c r="BO33" s="1"/>
  <c r="BP29" i="10"/>
  <c r="BO31"/>
  <c r="BO33" s="1"/>
  <c r="AA17" i="12"/>
  <c r="Z19"/>
  <c r="Z21" s="1"/>
  <c r="W48" i="8"/>
  <c r="V50"/>
  <c r="V52" s="1"/>
  <c r="X48" i="11"/>
  <c r="W50"/>
  <c r="W52" s="1"/>
  <c r="Y56" i="3"/>
  <c r="X58"/>
  <c r="X60" s="1"/>
  <c r="X56" i="12"/>
  <c r="W58"/>
  <c r="W60" s="1"/>
  <c r="BQ29" i="5"/>
  <c r="BP31"/>
  <c r="BP33" s="1"/>
  <c r="X56" i="11"/>
  <c r="W58"/>
  <c r="W60" s="1"/>
  <c r="Y56" i="8"/>
  <c r="X58"/>
  <c r="X60" s="1"/>
  <c r="X48" i="2"/>
  <c r="W50"/>
  <c r="W52" s="1"/>
  <c r="AA17" i="11"/>
  <c r="Z19"/>
  <c r="Z21" s="1"/>
  <c r="X48" i="9"/>
  <c r="W50"/>
  <c r="W52" s="1"/>
  <c r="X48" i="4"/>
  <c r="W50"/>
  <c r="W52" s="1"/>
  <c r="BQ29"/>
  <c r="BP31"/>
  <c r="BP33" s="1"/>
  <c r="AB17" i="9"/>
  <c r="AA19"/>
  <c r="AA21" s="1"/>
  <c r="X56" i="10"/>
  <c r="W58"/>
  <c r="W60" s="1"/>
  <c r="W48" i="5"/>
  <c r="V50"/>
  <c r="V52" s="1"/>
  <c r="T34" i="36"/>
  <c r="S26" i="33"/>
  <c r="U27" i="36"/>
  <c r="U26"/>
  <c r="S27" i="33"/>
  <c r="R5"/>
  <c r="R4"/>
  <c r="S22"/>
  <c r="S18"/>
  <c r="S8"/>
  <c r="S15"/>
  <c r="S29"/>
  <c r="S32"/>
  <c r="S9"/>
  <c r="S10"/>
  <c r="S24"/>
  <c r="S25"/>
  <c r="S19"/>
  <c r="S16"/>
  <c r="S21"/>
  <c r="S13"/>
  <c r="S28"/>
  <c r="S7"/>
  <c r="S23"/>
  <c r="S20"/>
  <c r="S30"/>
  <c r="S11"/>
  <c r="S14"/>
  <c r="S17"/>
  <c r="S33"/>
  <c r="S6"/>
  <c r="S12"/>
  <c r="S31"/>
  <c r="T6" i="36"/>
  <c r="BY29" i="32" l="1"/>
  <c r="BX31"/>
  <c r="BX33" s="1"/>
  <c r="BY56" i="26"/>
  <c r="BX58"/>
  <c r="BX60" s="1"/>
  <c r="BX17"/>
  <c r="BW19"/>
  <c r="BW21" s="1"/>
  <c r="BZ29" i="22"/>
  <c r="BZ31" s="1"/>
  <c r="BZ33" s="1"/>
  <c r="BY31"/>
  <c r="BY33" s="1"/>
  <c r="C33" i="18"/>
  <c r="C34" s="1"/>
  <c r="G23"/>
  <c r="BU29" i="16"/>
  <c r="BT31"/>
  <c r="BT33" s="1"/>
  <c r="Z56" i="15"/>
  <c r="Y58"/>
  <c r="Y60" s="1"/>
  <c r="W48" i="3"/>
  <c r="V50"/>
  <c r="V52" s="1"/>
  <c r="BJ29"/>
  <c r="BI31"/>
  <c r="BI33" s="1"/>
  <c r="BU29" i="15"/>
  <c r="BT31"/>
  <c r="BT33" s="1"/>
  <c r="AB17"/>
  <c r="AA19"/>
  <c r="AA21" s="1"/>
  <c r="Y48"/>
  <c r="X50"/>
  <c r="X52" s="1"/>
  <c r="Y19" i="2"/>
  <c r="Y21" s="1"/>
  <c r="Z17"/>
  <c r="AB19" i="9"/>
  <c r="AB21" s="1"/>
  <c r="AC17"/>
  <c r="Y56" i="12"/>
  <c r="X58"/>
  <c r="X60" s="1"/>
  <c r="AB17"/>
  <c r="AA19"/>
  <c r="AA21" s="1"/>
  <c r="Z56" i="5"/>
  <c r="Y58"/>
  <c r="Y60" s="1"/>
  <c r="BQ29" i="11"/>
  <c r="BP31"/>
  <c r="BP33" s="1"/>
  <c r="AA17" i="5"/>
  <c r="Z19"/>
  <c r="Z21" s="1"/>
  <c r="Y56" i="9"/>
  <c r="X58"/>
  <c r="X60" s="1"/>
  <c r="AB17" i="11"/>
  <c r="AA19"/>
  <c r="AA21" s="1"/>
  <c r="Z56" i="8"/>
  <c r="Y58"/>
  <c r="Y60" s="1"/>
  <c r="Z56" i="3"/>
  <c r="Y58"/>
  <c r="Y60" s="1"/>
  <c r="BQ29" i="10"/>
  <c r="BP31"/>
  <c r="BP33" s="1"/>
  <c r="Y48"/>
  <c r="X50"/>
  <c r="X52" s="1"/>
  <c r="Y48" i="12"/>
  <c r="X50"/>
  <c r="X52" s="1"/>
  <c r="BQ31" i="8"/>
  <c r="BQ33" s="1"/>
  <c r="BR29"/>
  <c r="BQ31" i="4"/>
  <c r="BQ33" s="1"/>
  <c r="BR29"/>
  <c r="Y48" i="2"/>
  <c r="X50"/>
  <c r="X52" s="1"/>
  <c r="Y56" i="11"/>
  <c r="X58"/>
  <c r="X60" s="1"/>
  <c r="X48" i="5"/>
  <c r="W50"/>
  <c r="W52" s="1"/>
  <c r="Y48" i="11"/>
  <c r="X50"/>
  <c r="X52" s="1"/>
  <c r="BQ29" i="12"/>
  <c r="BP31"/>
  <c r="BP33" s="1"/>
  <c r="BR29" i="2"/>
  <c r="BQ31"/>
  <c r="BQ33" s="1"/>
  <c r="Z56" i="4"/>
  <c r="Y58"/>
  <c r="Y60" s="1"/>
  <c r="AA17" i="3"/>
  <c r="Z19"/>
  <c r="Z21" s="1"/>
  <c r="AB17" i="10"/>
  <c r="AA19"/>
  <c r="AA21" s="1"/>
  <c r="Y48" i="4"/>
  <c r="X50"/>
  <c r="X52" s="1"/>
  <c r="BR29" i="5"/>
  <c r="BQ31"/>
  <c r="BQ33" s="1"/>
  <c r="BP31" i="9"/>
  <c r="BP33" s="1"/>
  <c r="BQ29"/>
  <c r="X48" i="8"/>
  <c r="W50"/>
  <c r="W52" s="1"/>
  <c r="AB17" i="4"/>
  <c r="AA19"/>
  <c r="AA21" s="1"/>
  <c r="Z19" i="8"/>
  <c r="Z21" s="1"/>
  <c r="AA17"/>
  <c r="Z56" i="2"/>
  <c r="Y58"/>
  <c r="Y60" s="1"/>
  <c r="Y56" i="10"/>
  <c r="X58"/>
  <c r="X60" s="1"/>
  <c r="X50" i="9"/>
  <c r="X52" s="1"/>
  <c r="Y48"/>
  <c r="S4" i="33"/>
  <c r="U34" i="36"/>
  <c r="V27"/>
  <c r="T26" i="33"/>
  <c r="V26" i="36"/>
  <c r="T27" i="33"/>
  <c r="S5"/>
  <c r="T32"/>
  <c r="T18"/>
  <c r="T29"/>
  <c r="T8"/>
  <c r="T22"/>
  <c r="T15"/>
  <c r="T31"/>
  <c r="T17"/>
  <c r="T11"/>
  <c r="T19"/>
  <c r="T24"/>
  <c r="T23"/>
  <c r="T28"/>
  <c r="T13"/>
  <c r="T20"/>
  <c r="T12"/>
  <c r="T21"/>
  <c r="T30"/>
  <c r="T33"/>
  <c r="T16"/>
  <c r="T25"/>
  <c r="T6"/>
  <c r="T7"/>
  <c r="T9"/>
  <c r="T10"/>
  <c r="T14"/>
  <c r="U6" i="36"/>
  <c r="C33" i="22" l="1"/>
  <c r="C34" s="1"/>
  <c r="BZ29" i="32"/>
  <c r="BZ31" s="1"/>
  <c r="BZ33" s="1"/>
  <c r="BY31"/>
  <c r="BY33" s="1"/>
  <c r="BY17" i="26"/>
  <c r="BX19"/>
  <c r="BX21" s="1"/>
  <c r="BZ56"/>
  <c r="BZ58" s="1"/>
  <c r="BZ60" s="1"/>
  <c r="C60" s="1"/>
  <c r="C61" s="1"/>
  <c r="BY58"/>
  <c r="BY60" s="1"/>
  <c r="BV29" i="16"/>
  <c r="BU31"/>
  <c r="BU33" s="1"/>
  <c r="BU31" i="15"/>
  <c r="BU33" s="1"/>
  <c r="BV29"/>
  <c r="BJ31" i="3"/>
  <c r="BJ33" s="1"/>
  <c r="BK29"/>
  <c r="Z48" i="15"/>
  <c r="Y50"/>
  <c r="Y52" s="1"/>
  <c r="X48" i="3"/>
  <c r="W50"/>
  <c r="W52" s="1"/>
  <c r="AC17" i="15"/>
  <c r="AB19"/>
  <c r="AB21" s="1"/>
  <c r="AA56"/>
  <c r="Z58"/>
  <c r="Z60" s="1"/>
  <c r="Z19" i="2"/>
  <c r="Z21" s="1"/>
  <c r="AA17"/>
  <c r="AC17" i="4"/>
  <c r="AB19"/>
  <c r="AB21" s="1"/>
  <c r="AA56"/>
  <c r="Z58"/>
  <c r="Z60" s="1"/>
  <c r="X50" i="5"/>
  <c r="X52" s="1"/>
  <c r="Y48"/>
  <c r="BR29" i="10"/>
  <c r="BQ31"/>
  <c r="BQ33" s="1"/>
  <c r="Z56" i="9"/>
  <c r="Y58"/>
  <c r="Y60" s="1"/>
  <c r="AC17" i="12"/>
  <c r="AB19"/>
  <c r="AB21" s="1"/>
  <c r="Z56" i="10"/>
  <c r="Y58"/>
  <c r="Y60" s="1"/>
  <c r="Y48" i="8"/>
  <c r="X50"/>
  <c r="X52" s="1"/>
  <c r="Z48" i="4"/>
  <c r="Y50"/>
  <c r="Y52" s="1"/>
  <c r="BR31" i="2"/>
  <c r="BR33" s="1"/>
  <c r="BS29"/>
  <c r="Z56" i="11"/>
  <c r="Y58"/>
  <c r="Y60" s="1"/>
  <c r="Z48" i="12"/>
  <c r="Y50"/>
  <c r="Y52" s="1"/>
  <c r="AA56" i="3"/>
  <c r="Z58"/>
  <c r="Z60" s="1"/>
  <c r="AB17" i="5"/>
  <c r="AA19"/>
  <c r="AA21" s="1"/>
  <c r="Z56" i="12"/>
  <c r="Y58"/>
  <c r="Y60" s="1"/>
  <c r="BQ31" i="9"/>
  <c r="BQ33" s="1"/>
  <c r="BR29"/>
  <c r="AD17"/>
  <c r="AC19"/>
  <c r="AC21" s="1"/>
  <c r="AC17" i="10"/>
  <c r="AB19"/>
  <c r="AB21" s="1"/>
  <c r="BQ31" i="12"/>
  <c r="BQ33" s="1"/>
  <c r="BR29"/>
  <c r="Z48" i="2"/>
  <c r="Y50"/>
  <c r="Y52" s="1"/>
  <c r="AA56" i="8"/>
  <c r="Z58"/>
  <c r="Z60" s="1"/>
  <c r="BR29" i="11"/>
  <c r="BQ31"/>
  <c r="BQ33" s="1"/>
  <c r="AA19" i="8"/>
  <c r="AA21" s="1"/>
  <c r="AB17"/>
  <c r="BS29" i="4"/>
  <c r="BR31"/>
  <c r="BR33" s="1"/>
  <c r="BS29" i="5"/>
  <c r="BR31"/>
  <c r="BR33" s="1"/>
  <c r="AB17" i="3"/>
  <c r="AA19"/>
  <c r="AA21" s="1"/>
  <c r="Z48" i="11"/>
  <c r="Y50"/>
  <c r="Y52" s="1"/>
  <c r="Z48" i="10"/>
  <c r="Y50"/>
  <c r="Y52" s="1"/>
  <c r="AC17" i="11"/>
  <c r="AB19"/>
  <c r="AB21" s="1"/>
  <c r="AA56" i="5"/>
  <c r="Z58"/>
  <c r="Z60" s="1"/>
  <c r="AA56" i="2"/>
  <c r="Z58"/>
  <c r="Z60" s="1"/>
  <c r="Z48" i="9"/>
  <c r="Y50"/>
  <c r="Y52" s="1"/>
  <c r="BR31" i="8"/>
  <c r="BR33" s="1"/>
  <c r="BS29"/>
  <c r="T4" i="33"/>
  <c r="V34" i="36"/>
  <c r="U26" i="33"/>
  <c r="W27" i="36"/>
  <c r="W26"/>
  <c r="U27" i="33"/>
  <c r="T5"/>
  <c r="U32"/>
  <c r="U15"/>
  <c r="U22"/>
  <c r="U29"/>
  <c r="U18"/>
  <c r="U8"/>
  <c r="U14"/>
  <c r="U23"/>
  <c r="U28"/>
  <c r="U6"/>
  <c r="U9"/>
  <c r="U21"/>
  <c r="U24"/>
  <c r="U25"/>
  <c r="U11"/>
  <c r="U17"/>
  <c r="U20"/>
  <c r="U13"/>
  <c r="U12"/>
  <c r="U16"/>
  <c r="U33"/>
  <c r="U19"/>
  <c r="U31"/>
  <c r="U30"/>
  <c r="U7"/>
  <c r="U10"/>
  <c r="V6" i="36"/>
  <c r="C33" i="32" l="1"/>
  <c r="C34" s="1"/>
  <c r="G23"/>
  <c r="BZ17" i="26"/>
  <c r="BZ19" s="1"/>
  <c r="BZ21" s="1"/>
  <c r="BY19"/>
  <c r="BY21" s="1"/>
  <c r="BY24" s="1"/>
  <c r="BW29" i="16"/>
  <c r="BV31"/>
  <c r="BV33" s="1"/>
  <c r="Y48" i="3"/>
  <c r="X50"/>
  <c r="X52" s="1"/>
  <c r="AA48" i="15"/>
  <c r="Z50"/>
  <c r="Z52" s="1"/>
  <c r="BL29" i="3"/>
  <c r="BK31"/>
  <c r="BK33" s="1"/>
  <c r="AB56" i="15"/>
  <c r="AA58"/>
  <c r="AA60" s="1"/>
  <c r="BW29"/>
  <c r="BV31"/>
  <c r="BV33" s="1"/>
  <c r="AD17"/>
  <c r="AC19"/>
  <c r="AC21" s="1"/>
  <c r="AB17" i="2"/>
  <c r="AA19"/>
  <c r="AA21" s="1"/>
  <c r="BS29" i="12"/>
  <c r="BR31"/>
  <c r="BR33" s="1"/>
  <c r="AA48"/>
  <c r="Z50"/>
  <c r="Z52" s="1"/>
  <c r="Z48" i="8"/>
  <c r="Y50"/>
  <c r="Y52" s="1"/>
  <c r="BS29" i="10"/>
  <c r="BR31"/>
  <c r="BR33" s="1"/>
  <c r="AD17" i="11"/>
  <c r="AC19"/>
  <c r="AC21" s="1"/>
  <c r="BS31" i="5"/>
  <c r="BS33" s="1"/>
  <c r="BT29"/>
  <c r="BR31" i="11"/>
  <c r="BR33" s="1"/>
  <c r="BS29"/>
  <c r="Y50" i="5"/>
  <c r="Y52" s="1"/>
  <c r="Z48"/>
  <c r="AA56" i="12"/>
  <c r="Z58"/>
  <c r="Z60" s="1"/>
  <c r="AA56" i="11"/>
  <c r="Z58"/>
  <c r="Z60" s="1"/>
  <c r="AA56" i="10"/>
  <c r="Z58"/>
  <c r="Z60" s="1"/>
  <c r="Z50" i="9"/>
  <c r="Z52" s="1"/>
  <c r="AA48"/>
  <c r="AA48" i="10"/>
  <c r="Z50"/>
  <c r="Z52" s="1"/>
  <c r="AB56" i="8"/>
  <c r="AA58"/>
  <c r="AA60" s="1"/>
  <c r="AD17" i="10"/>
  <c r="AC19"/>
  <c r="AC21" s="1"/>
  <c r="BT29" i="2"/>
  <c r="BS31"/>
  <c r="BS33" s="1"/>
  <c r="AC17" i="5"/>
  <c r="AB19"/>
  <c r="AB21" s="1"/>
  <c r="AD17" i="12"/>
  <c r="AC19"/>
  <c r="AC21" s="1"/>
  <c r="AB56" i="4"/>
  <c r="AA58"/>
  <c r="AA60" s="1"/>
  <c r="AB56" i="2"/>
  <c r="AA58"/>
  <c r="AA60" s="1"/>
  <c r="AA48" i="11"/>
  <c r="Z50"/>
  <c r="Z52" s="1"/>
  <c r="BS31" i="4"/>
  <c r="BS33" s="1"/>
  <c r="BT29"/>
  <c r="BT29" i="8"/>
  <c r="BS31"/>
  <c r="BS33" s="1"/>
  <c r="AB19"/>
  <c r="AB21" s="1"/>
  <c r="AC17"/>
  <c r="AE17" i="9"/>
  <c r="AD19"/>
  <c r="AD21" s="1"/>
  <c r="AA58" i="3"/>
  <c r="AA60" s="1"/>
  <c r="AB56"/>
  <c r="AA48" i="4"/>
  <c r="Z50"/>
  <c r="Z52" s="1"/>
  <c r="AA56" i="9"/>
  <c r="Z58"/>
  <c r="Z60" s="1"/>
  <c r="AD17" i="4"/>
  <c r="AC19"/>
  <c r="AC21" s="1"/>
  <c r="AB56" i="5"/>
  <c r="AA58"/>
  <c r="AA60" s="1"/>
  <c r="AC17" i="3"/>
  <c r="AB19"/>
  <c r="AB21" s="1"/>
  <c r="AA48" i="2"/>
  <c r="Z50"/>
  <c r="Z52" s="1"/>
  <c r="BS29" i="9"/>
  <c r="BR31"/>
  <c r="BR33" s="1"/>
  <c r="U4" i="33"/>
  <c r="W34" i="36"/>
  <c r="X27"/>
  <c r="V26" i="33"/>
  <c r="X26" i="36"/>
  <c r="V27" i="33"/>
  <c r="U5"/>
  <c r="V32"/>
  <c r="V18"/>
  <c r="V29"/>
  <c r="V15"/>
  <c r="V22"/>
  <c r="V8"/>
  <c r="V13"/>
  <c r="V17"/>
  <c r="V33"/>
  <c r="V20"/>
  <c r="V21"/>
  <c r="V7"/>
  <c r="V6"/>
  <c r="V12"/>
  <c r="V31"/>
  <c r="V11"/>
  <c r="V14"/>
  <c r="V25"/>
  <c r="V28"/>
  <c r="V24"/>
  <c r="V30"/>
  <c r="V19"/>
  <c r="V16"/>
  <c r="V9"/>
  <c r="V10"/>
  <c r="V23"/>
  <c r="W6" i="36"/>
  <c r="BZ24" i="26" l="1"/>
  <c r="C21"/>
  <c r="C22" s="1"/>
  <c r="B23"/>
  <c r="BX29" i="16"/>
  <c r="BW31"/>
  <c r="BW33" s="1"/>
  <c r="AC56" i="15"/>
  <c r="AB58"/>
  <c r="AB60" s="1"/>
  <c r="BM29" i="3"/>
  <c r="BL31"/>
  <c r="BL33" s="1"/>
  <c r="AE17" i="15"/>
  <c r="AD19"/>
  <c r="AD21" s="1"/>
  <c r="AB48"/>
  <c r="AA50"/>
  <c r="AA52" s="1"/>
  <c r="BX29"/>
  <c r="BW31"/>
  <c r="BW33" s="1"/>
  <c r="Z48" i="3"/>
  <c r="Y50"/>
  <c r="Y52" s="1"/>
  <c r="AB19" i="2"/>
  <c r="AB21" s="1"/>
  <c r="AC17"/>
  <c r="BT29" i="11"/>
  <c r="BS31"/>
  <c r="BS33" s="1"/>
  <c r="BT29" i="9"/>
  <c r="BS31"/>
  <c r="BS33" s="1"/>
  <c r="AE17" i="4"/>
  <c r="AD19"/>
  <c r="AD21" s="1"/>
  <c r="AE19" i="9"/>
  <c r="AE21" s="1"/>
  <c r="AF17"/>
  <c r="AE17" i="12"/>
  <c r="AD19"/>
  <c r="AD21" s="1"/>
  <c r="AC56" i="8"/>
  <c r="AB58"/>
  <c r="AB60" s="1"/>
  <c r="AB56" i="10"/>
  <c r="AA58"/>
  <c r="AA60" s="1"/>
  <c r="BT29"/>
  <c r="BS31"/>
  <c r="BS33" s="1"/>
  <c r="AD17" i="8"/>
  <c r="AC19"/>
  <c r="AC21" s="1"/>
  <c r="BU29" i="5"/>
  <c r="BT31"/>
  <c r="BT33" s="1"/>
  <c r="AB48" i="2"/>
  <c r="AA50"/>
  <c r="AA52" s="1"/>
  <c r="AB56" i="9"/>
  <c r="AA58"/>
  <c r="AA60" s="1"/>
  <c r="AB48" i="11"/>
  <c r="AA50"/>
  <c r="AA52" s="1"/>
  <c r="AD17" i="5"/>
  <c r="AC19"/>
  <c r="AC21" s="1"/>
  <c r="AB56" i="11"/>
  <c r="AA58"/>
  <c r="AA60" s="1"/>
  <c r="AA48" i="8"/>
  <c r="Z50"/>
  <c r="Z52" s="1"/>
  <c r="AD17" i="3"/>
  <c r="AC19"/>
  <c r="AC21" s="1"/>
  <c r="AB48" i="4"/>
  <c r="AA50"/>
  <c r="AA52" s="1"/>
  <c r="BU29" i="8"/>
  <c r="BT31"/>
  <c r="BT33" s="1"/>
  <c r="AC56" i="2"/>
  <c r="AB58"/>
  <c r="AB60" s="1"/>
  <c r="BU29"/>
  <c r="BT31"/>
  <c r="BT33" s="1"/>
  <c r="AB48" i="10"/>
  <c r="AA50"/>
  <c r="AA52" s="1"/>
  <c r="AB56" i="12"/>
  <c r="AA58"/>
  <c r="AA60" s="1"/>
  <c r="AE17" i="11"/>
  <c r="AD19"/>
  <c r="AD21" s="1"/>
  <c r="AB48" i="12"/>
  <c r="AA50"/>
  <c r="AA52" s="1"/>
  <c r="BU29" i="4"/>
  <c r="BT31"/>
  <c r="BT33" s="1"/>
  <c r="AC56" i="3"/>
  <c r="AB58"/>
  <c r="AB60" s="1"/>
  <c r="AA50" i="9"/>
  <c r="AA52" s="1"/>
  <c r="AB48"/>
  <c r="AA48" i="5"/>
  <c r="Z50"/>
  <c r="Z52" s="1"/>
  <c r="AC56"/>
  <c r="AB58"/>
  <c r="AB60" s="1"/>
  <c r="AC56" i="4"/>
  <c r="AB58"/>
  <c r="AB60" s="1"/>
  <c r="AE17" i="10"/>
  <c r="AD19"/>
  <c r="AD21" s="1"/>
  <c r="BS31" i="12"/>
  <c r="BS33" s="1"/>
  <c r="BT29"/>
  <c r="V5" i="33"/>
  <c r="X34" i="36"/>
  <c r="W26" i="33"/>
  <c r="Y27" i="36"/>
  <c r="Y26"/>
  <c r="W27" i="33"/>
  <c r="V4"/>
  <c r="W18"/>
  <c r="W32"/>
  <c r="W15"/>
  <c r="W8"/>
  <c r="W29"/>
  <c r="W22"/>
  <c r="W25"/>
  <c r="W20"/>
  <c r="W33"/>
  <c r="W9"/>
  <c r="W10"/>
  <c r="W28"/>
  <c r="W11"/>
  <c r="W19"/>
  <c r="W24"/>
  <c r="W23"/>
  <c r="W14"/>
  <c r="W13"/>
  <c r="W30"/>
  <c r="W7"/>
  <c r="W17"/>
  <c r="W31"/>
  <c r="W6"/>
  <c r="W12"/>
  <c r="W16"/>
  <c r="W21"/>
  <c r="X6" i="36"/>
  <c r="L23" i="26" l="1"/>
  <c r="G23"/>
  <c r="BY29" i="16"/>
  <c r="BX31"/>
  <c r="BX33" s="1"/>
  <c r="AC48" i="15"/>
  <c r="AB50"/>
  <c r="AB52" s="1"/>
  <c r="AF17"/>
  <c r="AE19"/>
  <c r="AE21" s="1"/>
  <c r="AA48" i="3"/>
  <c r="Z50"/>
  <c r="Z52" s="1"/>
  <c r="BN29"/>
  <c r="BM31"/>
  <c r="BM33" s="1"/>
  <c r="BY29" i="15"/>
  <c r="BX31"/>
  <c r="BX33" s="1"/>
  <c r="AD56"/>
  <c r="AC58"/>
  <c r="AC60" s="1"/>
  <c r="AD17" i="2"/>
  <c r="AC19"/>
  <c r="AC21" s="1"/>
  <c r="AD56" i="5"/>
  <c r="AC58"/>
  <c r="AC60" s="1"/>
  <c r="AC58" i="3"/>
  <c r="AC60" s="1"/>
  <c r="AD56"/>
  <c r="BU29" i="12"/>
  <c r="BT31"/>
  <c r="BT33" s="1"/>
  <c r="AF19" i="9"/>
  <c r="AF21" s="1"/>
  <c r="AG17"/>
  <c r="BU29" i="10"/>
  <c r="BT31"/>
  <c r="BT33" s="1"/>
  <c r="AC48" i="2"/>
  <c r="AB50"/>
  <c r="AB52" s="1"/>
  <c r="AF17" i="10"/>
  <c r="AE19"/>
  <c r="AE21" s="1"/>
  <c r="BU31" i="4"/>
  <c r="BU33" s="1"/>
  <c r="BV29"/>
  <c r="AC48" i="10"/>
  <c r="AB50"/>
  <c r="AB52" s="1"/>
  <c r="AC48" i="4"/>
  <c r="AB50"/>
  <c r="AB52" s="1"/>
  <c r="AE17" i="5"/>
  <c r="AD19"/>
  <c r="AD21" s="1"/>
  <c r="BV29"/>
  <c r="BU31"/>
  <c r="BU33" s="1"/>
  <c r="AC56" i="10"/>
  <c r="AB58"/>
  <c r="AB60" s="1"/>
  <c r="AF17" i="4"/>
  <c r="AE19"/>
  <c r="AE21" s="1"/>
  <c r="AC56" i="12"/>
  <c r="AB58"/>
  <c r="AB60" s="1"/>
  <c r="AD56" i="4"/>
  <c r="AC58"/>
  <c r="AC60" s="1"/>
  <c r="AB48" i="5"/>
  <c r="AA50"/>
  <c r="AA52" s="1"/>
  <c r="AC48" i="12"/>
  <c r="AB50"/>
  <c r="AB52" s="1"/>
  <c r="BU31" i="2"/>
  <c r="BU33" s="1"/>
  <c r="BV29"/>
  <c r="AE17" i="3"/>
  <c r="AD19"/>
  <c r="AD21" s="1"/>
  <c r="AC48" i="11"/>
  <c r="AB50"/>
  <c r="AB52" s="1"/>
  <c r="AD56" i="8"/>
  <c r="AC58"/>
  <c r="AC60" s="1"/>
  <c r="BU29" i="9"/>
  <c r="BT31"/>
  <c r="BT33" s="1"/>
  <c r="AC56" i="11"/>
  <c r="AB58"/>
  <c r="AB60" s="1"/>
  <c r="AB50" i="9"/>
  <c r="AB52" s="1"/>
  <c r="AC48"/>
  <c r="BV29" i="8"/>
  <c r="BU31"/>
  <c r="BU33" s="1"/>
  <c r="AF17" i="11"/>
  <c r="AE19"/>
  <c r="AE21" s="1"/>
  <c r="AD56" i="2"/>
  <c r="AC58"/>
  <c r="AC60" s="1"/>
  <c r="AB48" i="8"/>
  <c r="AA50"/>
  <c r="AA52" s="1"/>
  <c r="AC56" i="9"/>
  <c r="AB58"/>
  <c r="AB60" s="1"/>
  <c r="AE17" i="8"/>
  <c r="AD19"/>
  <c r="AD21" s="1"/>
  <c r="AF17" i="12"/>
  <c r="AE19"/>
  <c r="AE21" s="1"/>
  <c r="BU29" i="11"/>
  <c r="BT31"/>
  <c r="BT33" s="1"/>
  <c r="Y34" i="36"/>
  <c r="Z27"/>
  <c r="X26" i="33"/>
  <c r="Z26" i="36"/>
  <c r="X27" i="33"/>
  <c r="W5"/>
  <c r="X32"/>
  <c r="W4"/>
  <c r="X18"/>
  <c r="X15"/>
  <c r="X22"/>
  <c r="X29"/>
  <c r="X8"/>
  <c r="X14"/>
  <c r="X12"/>
  <c r="X30"/>
  <c r="X28"/>
  <c r="X23"/>
  <c r="X19"/>
  <c r="X16"/>
  <c r="X20"/>
  <c r="X6"/>
  <c r="X7"/>
  <c r="X9"/>
  <c r="X10"/>
  <c r="X21"/>
  <c r="X31"/>
  <c r="X13"/>
  <c r="X11"/>
  <c r="X25"/>
  <c r="X33"/>
  <c r="X17"/>
  <c r="X24"/>
  <c r="Y6" i="36"/>
  <c r="BY31" i="16" l="1"/>
  <c r="BY33" s="1"/>
  <c r="BZ29"/>
  <c r="BZ31" s="1"/>
  <c r="BZ33" s="1"/>
  <c r="BN31" i="3"/>
  <c r="BN33" s="1"/>
  <c r="BO29"/>
  <c r="AE56" i="15"/>
  <c r="AD58"/>
  <c r="AD60" s="1"/>
  <c r="AB48" i="3"/>
  <c r="AA50"/>
  <c r="AA52" s="1"/>
  <c r="BY31" i="15"/>
  <c r="BY33" s="1"/>
  <c r="BZ29"/>
  <c r="BZ31" s="1"/>
  <c r="BZ33" s="1"/>
  <c r="AG17"/>
  <c r="AF19"/>
  <c r="AF21" s="1"/>
  <c r="AD48"/>
  <c r="AC50"/>
  <c r="AC52" s="1"/>
  <c r="AD19" i="2"/>
  <c r="AD21" s="1"/>
  <c r="AE17"/>
  <c r="AD48" i="9"/>
  <c r="AC50"/>
  <c r="AC52" s="1"/>
  <c r="AG17" i="12"/>
  <c r="AF19"/>
  <c r="AF21" s="1"/>
  <c r="AE56" i="2"/>
  <c r="AD58"/>
  <c r="AD60" s="1"/>
  <c r="AD48" i="12"/>
  <c r="AC50"/>
  <c r="AC52" s="1"/>
  <c r="AF17" i="5"/>
  <c r="AE19"/>
  <c r="AE21" s="1"/>
  <c r="AG17" i="4"/>
  <c r="AF19"/>
  <c r="AF21" s="1"/>
  <c r="AD48"/>
  <c r="AC50"/>
  <c r="AC52" s="1"/>
  <c r="AD48" i="2"/>
  <c r="AC50"/>
  <c r="AC52" s="1"/>
  <c r="BV29" i="12"/>
  <c r="BU31"/>
  <c r="BU33" s="1"/>
  <c r="AF17" i="8"/>
  <c r="AE19"/>
  <c r="AE21" s="1"/>
  <c r="AG17" i="11"/>
  <c r="AF19"/>
  <c r="AF21" s="1"/>
  <c r="AD56"/>
  <c r="AC58"/>
  <c r="AC60" s="1"/>
  <c r="AD48"/>
  <c r="AC50"/>
  <c r="AC52" s="1"/>
  <c r="AE56" i="3"/>
  <c r="AD58"/>
  <c r="AD60" s="1"/>
  <c r="AG17" i="10"/>
  <c r="AF19"/>
  <c r="AF21" s="1"/>
  <c r="AC48" i="5"/>
  <c r="AB50"/>
  <c r="AB52" s="1"/>
  <c r="AD56" i="10"/>
  <c r="AC58"/>
  <c r="AC60" s="1"/>
  <c r="AD48"/>
  <c r="AC50"/>
  <c r="AC52" s="1"/>
  <c r="AD56" i="9"/>
  <c r="AC58"/>
  <c r="AC60" s="1"/>
  <c r="BV29"/>
  <c r="BU31"/>
  <c r="BU33" s="1"/>
  <c r="AF17" i="3"/>
  <c r="AE19"/>
  <c r="AE21" s="1"/>
  <c r="BW29" i="4"/>
  <c r="BV31"/>
  <c r="BV33" s="1"/>
  <c r="AD56" i="12"/>
  <c r="AC58"/>
  <c r="AC60" s="1"/>
  <c r="BW29" i="2"/>
  <c r="BV31"/>
  <c r="BV33" s="1"/>
  <c r="AE56" i="4"/>
  <c r="AD58"/>
  <c r="AD60" s="1"/>
  <c r="BV31" i="5"/>
  <c r="BV33" s="1"/>
  <c r="BW29"/>
  <c r="BV29" i="10"/>
  <c r="BU31"/>
  <c r="BU33" s="1"/>
  <c r="AE56" i="5"/>
  <c r="AD58"/>
  <c r="AD60" s="1"/>
  <c r="BV29" i="11"/>
  <c r="BU31"/>
  <c r="BU33" s="1"/>
  <c r="AC48" i="8"/>
  <c r="AB50"/>
  <c r="AB52" s="1"/>
  <c r="BW29"/>
  <c r="BV31"/>
  <c r="BV33" s="1"/>
  <c r="AE56"/>
  <c r="AD58"/>
  <c r="AD60" s="1"/>
  <c r="AG19" i="9"/>
  <c r="AG21" s="1"/>
  <c r="AH17"/>
  <c r="X5" i="33"/>
  <c r="Y12"/>
  <c r="Z34" i="36"/>
  <c r="AA27"/>
  <c r="Y26" i="33"/>
  <c r="AA26" i="36"/>
  <c r="Y27" i="33"/>
  <c r="X4"/>
  <c r="Y18"/>
  <c r="Y32"/>
  <c r="Y15"/>
  <c r="Y8"/>
  <c r="Y22"/>
  <c r="Y29"/>
  <c r="Y10"/>
  <c r="Y33"/>
  <c r="Y28"/>
  <c r="Y24"/>
  <c r="Y17"/>
  <c r="Y16"/>
  <c r="Y11"/>
  <c r="Y21"/>
  <c r="Y7"/>
  <c r="Y13"/>
  <c r="Y14"/>
  <c r="Y25"/>
  <c r="Y30"/>
  <c r="Y6"/>
  <c r="Y19"/>
  <c r="Y31"/>
  <c r="Y9"/>
  <c r="Y20"/>
  <c r="Y23"/>
  <c r="Z6" i="36"/>
  <c r="C33" i="16" l="1"/>
  <c r="C34" s="1"/>
  <c r="C33" i="15"/>
  <c r="C34" s="1"/>
  <c r="B24"/>
  <c r="AC48" i="3"/>
  <c r="AB50"/>
  <c r="AB52" s="1"/>
  <c r="AE48" i="15"/>
  <c r="AD50"/>
  <c r="AD52" s="1"/>
  <c r="AF56"/>
  <c r="AE58"/>
  <c r="AE60" s="1"/>
  <c r="BP29" i="3"/>
  <c r="BO31"/>
  <c r="BO33" s="1"/>
  <c r="AH17" i="15"/>
  <c r="AG19"/>
  <c r="AG21" s="1"/>
  <c r="AE19" i="2"/>
  <c r="AE21" s="1"/>
  <c r="AF17"/>
  <c r="BW29" i="11"/>
  <c r="BV31"/>
  <c r="BV33" s="1"/>
  <c r="BX29" i="4"/>
  <c r="BW31"/>
  <c r="BW33" s="1"/>
  <c r="AE56" i="9"/>
  <c r="AD58"/>
  <c r="AD60" s="1"/>
  <c r="AD48" i="5"/>
  <c r="AC50"/>
  <c r="AC52" s="1"/>
  <c r="AE56" i="11"/>
  <c r="AD58"/>
  <c r="AD60" s="1"/>
  <c r="AE48" i="2"/>
  <c r="AD50"/>
  <c r="AD52" s="1"/>
  <c r="AE48" i="12"/>
  <c r="AD50"/>
  <c r="AD52" s="1"/>
  <c r="AF56" i="8"/>
  <c r="AE58"/>
  <c r="AE60" s="1"/>
  <c r="AF56" i="4"/>
  <c r="AE58"/>
  <c r="AE60" s="1"/>
  <c r="AG17" i="3"/>
  <c r="AF19"/>
  <c r="AF21" s="1"/>
  <c r="AH17" i="10"/>
  <c r="AG19"/>
  <c r="AG21" s="1"/>
  <c r="AH17" i="11"/>
  <c r="AG19"/>
  <c r="AG21" s="1"/>
  <c r="AE48" i="4"/>
  <c r="AD50"/>
  <c r="AD52" s="1"/>
  <c r="AF56" i="2"/>
  <c r="AE58"/>
  <c r="AE60" s="1"/>
  <c r="BW31" i="8"/>
  <c r="BW33" s="1"/>
  <c r="BX29"/>
  <c r="AF56" i="5"/>
  <c r="AE58"/>
  <c r="AE60" s="1"/>
  <c r="BW31" i="2"/>
  <c r="BW33" s="1"/>
  <c r="BX29"/>
  <c r="BW29" i="9"/>
  <c r="BV31"/>
  <c r="BV33" s="1"/>
  <c r="AE48" i="10"/>
  <c r="AD50"/>
  <c r="AD52" s="1"/>
  <c r="AE58" i="3"/>
  <c r="AE60" s="1"/>
  <c r="AF56"/>
  <c r="AG17" i="8"/>
  <c r="AF19"/>
  <c r="AF21" s="1"/>
  <c r="AH17" i="4"/>
  <c r="AG19"/>
  <c r="AG21" s="1"/>
  <c r="AH17" i="12"/>
  <c r="AG19"/>
  <c r="AG21" s="1"/>
  <c r="AD48" i="8"/>
  <c r="AC50"/>
  <c r="AC52" s="1"/>
  <c r="BW29" i="10"/>
  <c r="BV31"/>
  <c r="BV33" s="1"/>
  <c r="AE56" i="12"/>
  <c r="AD58"/>
  <c r="AD60" s="1"/>
  <c r="AE56" i="10"/>
  <c r="AD58"/>
  <c r="AD60" s="1"/>
  <c r="AE48" i="11"/>
  <c r="AD50"/>
  <c r="AD52" s="1"/>
  <c r="BV31" i="12"/>
  <c r="BV33" s="1"/>
  <c r="BW29"/>
  <c r="AG17" i="5"/>
  <c r="AF19"/>
  <c r="AF21" s="1"/>
  <c r="AE48" i="9"/>
  <c r="AD50"/>
  <c r="AD52" s="1"/>
  <c r="AI17"/>
  <c r="AH19"/>
  <c r="AH21" s="1"/>
  <c r="BX29" i="5"/>
  <c r="BW31"/>
  <c r="BW33" s="1"/>
  <c r="Y5" i="33"/>
  <c r="Z12"/>
  <c r="AA34" i="36"/>
  <c r="AB27"/>
  <c r="Z26" i="33"/>
  <c r="AB26" i="36"/>
  <c r="Z27" i="33"/>
  <c r="Y4"/>
  <c r="Z32"/>
  <c r="Z18"/>
  <c r="Z15"/>
  <c r="Z29"/>
  <c r="Z22"/>
  <c r="Z8"/>
  <c r="Z11"/>
  <c r="Z17"/>
  <c r="Z31"/>
  <c r="Z20"/>
  <c r="Z14"/>
  <c r="Z21"/>
  <c r="Z33"/>
  <c r="Z9"/>
  <c r="Z10"/>
  <c r="Z13"/>
  <c r="Z19"/>
  <c r="Z25"/>
  <c r="Z30"/>
  <c r="Z28"/>
  <c r="Z16"/>
  <c r="Z24"/>
  <c r="Z7"/>
  <c r="Z23"/>
  <c r="Z6"/>
  <c r="AA6" i="36"/>
  <c r="AG56" i="15" l="1"/>
  <c r="AF58"/>
  <c r="AF60" s="1"/>
  <c r="AF48"/>
  <c r="AE50"/>
  <c r="AE52" s="1"/>
  <c r="AI17"/>
  <c r="AH19"/>
  <c r="AH21" s="1"/>
  <c r="AD48" i="3"/>
  <c r="AC50"/>
  <c r="AC52" s="1"/>
  <c r="BQ29"/>
  <c r="BP31"/>
  <c r="BP33" s="1"/>
  <c r="AG17" i="2"/>
  <c r="AF19"/>
  <c r="AF21" s="1"/>
  <c r="BY29"/>
  <c r="BX31"/>
  <c r="BX33" s="1"/>
  <c r="AE48" i="5"/>
  <c r="AD50"/>
  <c r="AD52" s="1"/>
  <c r="AJ17" i="9"/>
  <c r="AI19"/>
  <c r="AI21" s="1"/>
  <c r="AH17" i="8"/>
  <c r="AG19"/>
  <c r="AG21" s="1"/>
  <c r="AG56" i="3"/>
  <c r="AF58"/>
  <c r="AF60" s="1"/>
  <c r="AF56" i="9"/>
  <c r="AE58"/>
  <c r="AE60" s="1"/>
  <c r="AF48" i="12"/>
  <c r="AE50"/>
  <c r="AE52" s="1"/>
  <c r="AF48" i="9"/>
  <c r="AE50"/>
  <c r="AE52" s="1"/>
  <c r="AF56" i="10"/>
  <c r="AE58"/>
  <c r="AE60" s="1"/>
  <c r="AE48" i="8"/>
  <c r="AD50"/>
  <c r="AD52" s="1"/>
  <c r="AG56" i="5"/>
  <c r="AF58"/>
  <c r="AF60" s="1"/>
  <c r="AI17" i="11"/>
  <c r="AH19"/>
  <c r="AH21" s="1"/>
  <c r="AG56" i="4"/>
  <c r="AF58"/>
  <c r="AF60" s="1"/>
  <c r="AF48" i="2"/>
  <c r="AE50"/>
  <c r="AE52" s="1"/>
  <c r="AH17" i="3"/>
  <c r="AG19"/>
  <c r="AG21" s="1"/>
  <c r="BY29" i="8"/>
  <c r="BX31"/>
  <c r="BX33" s="1"/>
  <c r="BY29" i="4"/>
  <c r="BX31"/>
  <c r="BX33" s="1"/>
  <c r="AH17" i="5"/>
  <c r="AG19"/>
  <c r="AG21" s="1"/>
  <c r="AI17" i="12"/>
  <c r="AH19"/>
  <c r="AH21" s="1"/>
  <c r="AF48" i="10"/>
  <c r="AE50"/>
  <c r="AE52" s="1"/>
  <c r="AI17"/>
  <c r="AH19"/>
  <c r="AH21" s="1"/>
  <c r="AF56" i="11"/>
  <c r="AE58"/>
  <c r="AE60" s="1"/>
  <c r="AF48"/>
  <c r="AE50"/>
  <c r="AE52" s="1"/>
  <c r="BW31" i="10"/>
  <c r="BW33" s="1"/>
  <c r="BX29"/>
  <c r="BW31" i="12"/>
  <c r="BW33" s="1"/>
  <c r="BX29"/>
  <c r="BX29" i="11"/>
  <c r="BW31"/>
  <c r="BW33" s="1"/>
  <c r="AF48" i="4"/>
  <c r="AE50"/>
  <c r="AE52" s="1"/>
  <c r="BY29" i="5"/>
  <c r="BX31"/>
  <c r="BX33" s="1"/>
  <c r="AF56" i="12"/>
  <c r="AE58"/>
  <c r="AE60" s="1"/>
  <c r="AI17" i="4"/>
  <c r="AH19"/>
  <c r="AH21" s="1"/>
  <c r="BW31" i="9"/>
  <c r="BW33" s="1"/>
  <c r="BX29"/>
  <c r="AG56" i="2"/>
  <c r="AF58"/>
  <c r="AF60" s="1"/>
  <c r="AG56" i="8"/>
  <c r="AF58"/>
  <c r="AF60" s="1"/>
  <c r="AB34" i="36"/>
  <c r="AA26" i="33"/>
  <c r="AC27" i="36"/>
  <c r="AC26"/>
  <c r="AA27" i="33"/>
  <c r="Z5"/>
  <c r="Z4"/>
  <c r="AA32"/>
  <c r="AA18"/>
  <c r="AA22"/>
  <c r="AA8"/>
  <c r="AA29"/>
  <c r="AA15"/>
  <c r="AA9"/>
  <c r="AA10"/>
  <c r="AA19"/>
  <c r="AA24"/>
  <c r="AA33"/>
  <c r="AA13"/>
  <c r="AA16"/>
  <c r="AA28"/>
  <c r="AA11"/>
  <c r="AA12"/>
  <c r="AA23"/>
  <c r="AA6"/>
  <c r="AA21"/>
  <c r="AA30"/>
  <c r="AA25"/>
  <c r="AA20"/>
  <c r="AA17"/>
  <c r="AA14"/>
  <c r="AA31"/>
  <c r="AA7"/>
  <c r="AA4"/>
  <c r="AB6" i="36"/>
  <c r="AE48" i="3" l="1"/>
  <c r="AD50"/>
  <c r="AD52" s="1"/>
  <c r="AJ17" i="15"/>
  <c r="AI19"/>
  <c r="AI21" s="1"/>
  <c r="AG48"/>
  <c r="AF50"/>
  <c r="AF52" s="1"/>
  <c r="BR29" i="3"/>
  <c r="BQ31"/>
  <c r="BQ33" s="1"/>
  <c r="AH56" i="15"/>
  <c r="AG58"/>
  <c r="AG60" s="1"/>
  <c r="AH17" i="2"/>
  <c r="AG19"/>
  <c r="AG21" s="1"/>
  <c r="AH56" i="8"/>
  <c r="AG58"/>
  <c r="AG60" s="1"/>
  <c r="AG56" i="11"/>
  <c r="AF58"/>
  <c r="AF60" s="1"/>
  <c r="AJ17" i="12"/>
  <c r="AI19"/>
  <c r="AI21" s="1"/>
  <c r="BZ29" i="8"/>
  <c r="BZ31" s="1"/>
  <c r="BZ33" s="1"/>
  <c r="BY31"/>
  <c r="BY33" s="1"/>
  <c r="AJ17" i="11"/>
  <c r="AI19"/>
  <c r="AI21" s="1"/>
  <c r="AG48" i="9"/>
  <c r="AF50"/>
  <c r="AF52" s="1"/>
  <c r="AI17" i="8"/>
  <c r="AH19"/>
  <c r="AH21" s="1"/>
  <c r="AJ17" i="4"/>
  <c r="AI19"/>
  <c r="AI21" s="1"/>
  <c r="BY29" i="11"/>
  <c r="BX31"/>
  <c r="BX33" s="1"/>
  <c r="AG56" i="12"/>
  <c r="AF58"/>
  <c r="AF60" s="1"/>
  <c r="BY29"/>
  <c r="BX31"/>
  <c r="BX33" s="1"/>
  <c r="AI17" i="3"/>
  <c r="AH19"/>
  <c r="AH21" s="1"/>
  <c r="AH56" i="5"/>
  <c r="AG58"/>
  <c r="AG60" s="1"/>
  <c r="AG48" i="12"/>
  <c r="AF50"/>
  <c r="AF52" s="1"/>
  <c r="AJ19" i="9"/>
  <c r="AJ21" s="1"/>
  <c r="AK17"/>
  <c r="AH56" i="2"/>
  <c r="AG58"/>
  <c r="AG60" s="1"/>
  <c r="BZ29" i="5"/>
  <c r="BZ31" s="1"/>
  <c r="BZ33" s="1"/>
  <c r="BY31"/>
  <c r="BY33" s="1"/>
  <c r="BY29" i="10"/>
  <c r="BX31"/>
  <c r="BX33" s="1"/>
  <c r="BY29" i="9"/>
  <c r="BX31"/>
  <c r="BX33" s="1"/>
  <c r="AJ17" i="10"/>
  <c r="AI19"/>
  <c r="AI21" s="1"/>
  <c r="AI17" i="5"/>
  <c r="AH19"/>
  <c r="AH21" s="1"/>
  <c r="AG48" i="2"/>
  <c r="AF50"/>
  <c r="AF52" s="1"/>
  <c r="AF48" i="8"/>
  <c r="AE50"/>
  <c r="AE52" s="1"/>
  <c r="AG56" i="9"/>
  <c r="AF58"/>
  <c r="AF60" s="1"/>
  <c r="AE50" i="5"/>
  <c r="AE52" s="1"/>
  <c r="AF48"/>
  <c r="AG48" i="4"/>
  <c r="AF50"/>
  <c r="AF52" s="1"/>
  <c r="AG48" i="11"/>
  <c r="AF50"/>
  <c r="AF52" s="1"/>
  <c r="AG48" i="10"/>
  <c r="AF50"/>
  <c r="AF52" s="1"/>
  <c r="BZ29" i="4"/>
  <c r="BZ31" s="1"/>
  <c r="BZ33" s="1"/>
  <c r="BY31"/>
  <c r="BY33" s="1"/>
  <c r="AH56"/>
  <c r="AG58"/>
  <c r="AG60" s="1"/>
  <c r="AG56" i="10"/>
  <c r="AF58"/>
  <c r="AF60" s="1"/>
  <c r="AH56" i="3"/>
  <c r="AG58"/>
  <c r="AG60" s="1"/>
  <c r="BZ29" i="2"/>
  <c r="BZ31" s="1"/>
  <c r="BZ33" s="1"/>
  <c r="BY31"/>
  <c r="BY33" s="1"/>
  <c r="AC34" i="36"/>
  <c r="AD27"/>
  <c r="AB26" i="33"/>
  <c r="AD26" i="36"/>
  <c r="AB27" i="33"/>
  <c r="AA5"/>
  <c r="AB32"/>
  <c r="AB18"/>
  <c r="AB15"/>
  <c r="AB8"/>
  <c r="AB29"/>
  <c r="AB22"/>
  <c r="AB12"/>
  <c r="AB19"/>
  <c r="AB11"/>
  <c r="AB16"/>
  <c r="AB25"/>
  <c r="AB31"/>
  <c r="AB9"/>
  <c r="AB10"/>
  <c r="AB28"/>
  <c r="AB17"/>
  <c r="AB23"/>
  <c r="AB30"/>
  <c r="AB33"/>
  <c r="AB13"/>
  <c r="AB20"/>
  <c r="AB14"/>
  <c r="AB24"/>
  <c r="AB21"/>
  <c r="AB7"/>
  <c r="AB6"/>
  <c r="AC6" i="36"/>
  <c r="C33" i="8" l="1"/>
  <c r="C34" s="1"/>
  <c r="BS29" i="3"/>
  <c r="BR31"/>
  <c r="BR33" s="1"/>
  <c r="AH48" i="15"/>
  <c r="AG50"/>
  <c r="AG52" s="1"/>
  <c r="AK17"/>
  <c r="AJ19"/>
  <c r="AJ21" s="1"/>
  <c r="AI56"/>
  <c r="AH58"/>
  <c r="AH60" s="1"/>
  <c r="AF48" i="3"/>
  <c r="AE50"/>
  <c r="AE52" s="1"/>
  <c r="AI17" i="2"/>
  <c r="AH19"/>
  <c r="AH21" s="1"/>
  <c r="C33" i="5"/>
  <c r="C34" s="1"/>
  <c r="C33" i="2"/>
  <c r="C34" s="1"/>
  <c r="C33" i="4"/>
  <c r="C34" s="1"/>
  <c r="G23"/>
  <c r="AJ17" i="5"/>
  <c r="AI19"/>
  <c r="AI21" s="1"/>
  <c r="AI56"/>
  <c r="AH58"/>
  <c r="AH60" s="1"/>
  <c r="BZ29" i="12"/>
  <c r="BZ31" s="1"/>
  <c r="BZ33" s="1"/>
  <c r="BY31"/>
  <c r="BY33" s="1"/>
  <c r="AJ17" i="8"/>
  <c r="AI19"/>
  <c r="AI21" s="1"/>
  <c r="AK17" i="12"/>
  <c r="AJ19"/>
  <c r="AJ21" s="1"/>
  <c r="AI56" i="3"/>
  <c r="AH58"/>
  <c r="AH60" s="1"/>
  <c r="AH48" i="10"/>
  <c r="AG50"/>
  <c r="AG52" s="1"/>
  <c r="AH56" i="9"/>
  <c r="AG58"/>
  <c r="AG60" s="1"/>
  <c r="AK17" i="10"/>
  <c r="AJ19"/>
  <c r="AJ21" s="1"/>
  <c r="AI56" i="2"/>
  <c r="AH58"/>
  <c r="AH60" s="1"/>
  <c r="AJ17" i="3"/>
  <c r="AI19"/>
  <c r="AI21" s="1"/>
  <c r="AH56" i="12"/>
  <c r="AG58"/>
  <c r="AG60" s="1"/>
  <c r="AG50" i="9"/>
  <c r="AG52" s="1"/>
  <c r="AH48"/>
  <c r="AH56" i="11"/>
  <c r="AG58"/>
  <c r="AG60" s="1"/>
  <c r="AH56" i="10"/>
  <c r="AG58"/>
  <c r="AG60" s="1"/>
  <c r="AH48" i="11"/>
  <c r="AG50"/>
  <c r="AG52" s="1"/>
  <c r="AG48" i="8"/>
  <c r="AF50"/>
  <c r="AF52" s="1"/>
  <c r="BY31" i="9"/>
  <c r="BY33" s="1"/>
  <c r="BZ29"/>
  <c r="BZ31" s="1"/>
  <c r="BZ33" s="1"/>
  <c r="AK19"/>
  <c r="AK21" s="1"/>
  <c r="AL17"/>
  <c r="BZ29" i="11"/>
  <c r="BZ31" s="1"/>
  <c r="BZ33" s="1"/>
  <c r="BY31"/>
  <c r="BY33" s="1"/>
  <c r="AK17"/>
  <c r="AJ19"/>
  <c r="AJ21" s="1"/>
  <c r="AI56" i="4"/>
  <c r="AH58"/>
  <c r="AH60" s="1"/>
  <c r="AH48"/>
  <c r="AG50"/>
  <c r="AG52" s="1"/>
  <c r="AH48" i="2"/>
  <c r="AG50"/>
  <c r="AG52" s="1"/>
  <c r="AF50" i="5"/>
  <c r="AF52" s="1"/>
  <c r="AG48"/>
  <c r="BZ29" i="10"/>
  <c r="BY31"/>
  <c r="BY33" s="1"/>
  <c r="AH48" i="12"/>
  <c r="AG50"/>
  <c r="AG52" s="1"/>
  <c r="AK17" i="4"/>
  <c r="AJ19"/>
  <c r="AJ21" s="1"/>
  <c r="AI56" i="8"/>
  <c r="AH58"/>
  <c r="AH60" s="1"/>
  <c r="AB5" i="33"/>
  <c r="AD34" i="36"/>
  <c r="AE27"/>
  <c r="AC26" i="33"/>
  <c r="AE26" i="36"/>
  <c r="AC27" i="33"/>
  <c r="AB4"/>
  <c r="AC32"/>
  <c r="AC18"/>
  <c r="AC29"/>
  <c r="AC8"/>
  <c r="AC15"/>
  <c r="AC22"/>
  <c r="AC10"/>
  <c r="AC31"/>
  <c r="AC11"/>
  <c r="AC12"/>
  <c r="AC14"/>
  <c r="AC16"/>
  <c r="AC24"/>
  <c r="AC9"/>
  <c r="AC23"/>
  <c r="AC30"/>
  <c r="AC28"/>
  <c r="AC19"/>
  <c r="AC21"/>
  <c r="AC13"/>
  <c r="AC17"/>
  <c r="AC25"/>
  <c r="AC20"/>
  <c r="AC6"/>
  <c r="AC7"/>
  <c r="AC33"/>
  <c r="AD6" i="36"/>
  <c r="BZ31" i="10" l="1"/>
  <c r="BZ33" s="1"/>
  <c r="AG48" i="3"/>
  <c r="AF50"/>
  <c r="AF52" s="1"/>
  <c r="BS31"/>
  <c r="BS33" s="1"/>
  <c r="BT29"/>
  <c r="AJ56" i="15"/>
  <c r="AI58"/>
  <c r="AI60" s="1"/>
  <c r="AL17"/>
  <c r="AK19"/>
  <c r="AK21" s="1"/>
  <c r="AI48"/>
  <c r="AH50"/>
  <c r="AH52" s="1"/>
  <c r="AI19" i="2"/>
  <c r="AI21" s="1"/>
  <c r="AJ17"/>
  <c r="C33" i="12"/>
  <c r="C34" s="1"/>
  <c r="AI56" i="10"/>
  <c r="AH58"/>
  <c r="AH60" s="1"/>
  <c r="AK17" i="3"/>
  <c r="AJ19"/>
  <c r="AJ21" s="1"/>
  <c r="AI48" i="10"/>
  <c r="AH50"/>
  <c r="AH52" s="1"/>
  <c r="AL17" i="4"/>
  <c r="AK19"/>
  <c r="AK21" s="1"/>
  <c r="C33" i="9"/>
  <c r="C34" s="1"/>
  <c r="A24"/>
  <c r="AI48" i="2"/>
  <c r="AH50"/>
  <c r="AH52" s="1"/>
  <c r="AL17" i="11"/>
  <c r="AK19"/>
  <c r="AK21" s="1"/>
  <c r="AI56"/>
  <c r="AH58"/>
  <c r="AH60" s="1"/>
  <c r="AJ56" i="2"/>
  <c r="AI58"/>
  <c r="AI60" s="1"/>
  <c r="AJ56" i="3"/>
  <c r="AI58"/>
  <c r="AI60" s="1"/>
  <c r="AJ56" i="5"/>
  <c r="AI58"/>
  <c r="AI60" s="1"/>
  <c r="AI48" i="12"/>
  <c r="AH50"/>
  <c r="AH52" s="1"/>
  <c r="AI48" i="9"/>
  <c r="AH50"/>
  <c r="AH52" s="1"/>
  <c r="AI48" i="4"/>
  <c r="AH50"/>
  <c r="AH52" s="1"/>
  <c r="C33" i="11"/>
  <c r="C34" s="1"/>
  <c r="G23"/>
  <c r="AH48" i="8"/>
  <c r="AG50"/>
  <c r="AG52" s="1"/>
  <c r="AL17" i="10"/>
  <c r="AK19"/>
  <c r="AK21" s="1"/>
  <c r="AL17" i="12"/>
  <c r="AK19"/>
  <c r="AK21" s="1"/>
  <c r="AK17" i="5"/>
  <c r="AJ19"/>
  <c r="AJ21" s="1"/>
  <c r="AJ56" i="4"/>
  <c r="AI58"/>
  <c r="AI60" s="1"/>
  <c r="AI48" i="11"/>
  <c r="AH50"/>
  <c r="AH52" s="1"/>
  <c r="AI56" i="12"/>
  <c r="AH58"/>
  <c r="AH60" s="1"/>
  <c r="AI56" i="9"/>
  <c r="AH58"/>
  <c r="AH60" s="1"/>
  <c r="AK17" i="8"/>
  <c r="AJ19"/>
  <c r="AJ21" s="1"/>
  <c r="AI58"/>
  <c r="AI60" s="1"/>
  <c r="AJ56"/>
  <c r="AG50" i="5"/>
  <c r="AG52" s="1"/>
  <c r="AH48"/>
  <c r="AM17" i="9"/>
  <c r="AL19"/>
  <c r="AL21" s="1"/>
  <c r="AC5" i="33"/>
  <c r="AE34" i="36"/>
  <c r="AF27"/>
  <c r="AD26" i="33"/>
  <c r="AF26" i="36"/>
  <c r="AD27" i="33"/>
  <c r="AC4"/>
  <c r="AD18"/>
  <c r="AD32"/>
  <c r="AD22"/>
  <c r="AD29"/>
  <c r="AD8"/>
  <c r="AD15"/>
  <c r="AD14"/>
  <c r="AD6"/>
  <c r="AD7"/>
  <c r="AD23"/>
  <c r="AD33"/>
  <c r="AD9"/>
  <c r="AD10"/>
  <c r="AD20"/>
  <c r="AD25"/>
  <c r="AD17"/>
  <c r="AD24"/>
  <c r="AD21"/>
  <c r="AD28"/>
  <c r="AD31"/>
  <c r="AD16"/>
  <c r="AD13"/>
  <c r="AD19"/>
  <c r="AD30"/>
  <c r="AD11"/>
  <c r="AD12"/>
  <c r="AE6" i="36"/>
  <c r="C33" i="10" l="1"/>
  <c r="C34" s="1"/>
  <c r="G23"/>
  <c r="AM17" i="15"/>
  <c r="AL19"/>
  <c r="AL21" s="1"/>
  <c r="AK56"/>
  <c r="AJ58"/>
  <c r="AJ60" s="1"/>
  <c r="BU29" i="3"/>
  <c r="BT31"/>
  <c r="BT33" s="1"/>
  <c r="AJ48" i="15"/>
  <c r="AI50"/>
  <c r="AI52" s="1"/>
  <c r="AH48" i="3"/>
  <c r="AG50"/>
  <c r="AG52" s="1"/>
  <c r="AK17" i="2"/>
  <c r="AJ19"/>
  <c r="AJ21" s="1"/>
  <c r="AK56" i="5"/>
  <c r="AJ58"/>
  <c r="AJ60" s="1"/>
  <c r="AM17" i="11"/>
  <c r="AL19"/>
  <c r="AL21" s="1"/>
  <c r="AK56" i="8"/>
  <c r="AJ58"/>
  <c r="AJ60" s="1"/>
  <c r="AJ48" i="11"/>
  <c r="AI50"/>
  <c r="AI52" s="1"/>
  <c r="AL17" i="5"/>
  <c r="AK19"/>
  <c r="AK21" s="1"/>
  <c r="AJ48" i="10"/>
  <c r="AI50"/>
  <c r="AI52" s="1"/>
  <c r="AL17" i="8"/>
  <c r="AK19"/>
  <c r="AK21" s="1"/>
  <c r="AM17" i="12"/>
  <c r="AL19"/>
  <c r="AL21" s="1"/>
  <c r="AJ48" i="4"/>
  <c r="AI50"/>
  <c r="AI52" s="1"/>
  <c r="AK56" i="3"/>
  <c r="AJ58"/>
  <c r="AJ60" s="1"/>
  <c r="AJ48" i="2"/>
  <c r="AI50"/>
  <c r="AI52" s="1"/>
  <c r="AL17" i="3"/>
  <c r="AK19"/>
  <c r="AK21" s="1"/>
  <c r="AN17" i="9"/>
  <c r="AM19"/>
  <c r="AM21" s="1"/>
  <c r="AJ56"/>
  <c r="AI58"/>
  <c r="AI60" s="1"/>
  <c r="AK56" i="4"/>
  <c r="AJ58"/>
  <c r="AJ60" s="1"/>
  <c r="AM17" i="10"/>
  <c r="AL19"/>
  <c r="AL21" s="1"/>
  <c r="AJ48" i="9"/>
  <c r="AI50"/>
  <c r="AI52" s="1"/>
  <c r="AK56" i="2"/>
  <c r="AJ58"/>
  <c r="AJ60" s="1"/>
  <c r="AJ56" i="10"/>
  <c r="AI58"/>
  <c r="AI60" s="1"/>
  <c r="AI48" i="5"/>
  <c r="AH50"/>
  <c r="AH52" s="1"/>
  <c r="AJ56" i="12"/>
  <c r="AI58"/>
  <c r="AI60" s="1"/>
  <c r="AI48" i="8"/>
  <c r="AH50"/>
  <c r="AH52" s="1"/>
  <c r="AJ48" i="12"/>
  <c r="AI50"/>
  <c r="AI52" s="1"/>
  <c r="AJ56" i="11"/>
  <c r="AI58"/>
  <c r="AI60" s="1"/>
  <c r="AM17" i="4"/>
  <c r="AL19"/>
  <c r="AL21" s="1"/>
  <c r="AF34" i="36"/>
  <c r="AG27"/>
  <c r="AE26" i="33"/>
  <c r="AG26" i="36"/>
  <c r="AE27" i="33"/>
  <c r="AD5"/>
  <c r="AD4"/>
  <c r="AE18"/>
  <c r="AE32"/>
  <c r="AE15"/>
  <c r="AE22"/>
  <c r="AE8"/>
  <c r="AE29"/>
  <c r="AE10"/>
  <c r="AE30"/>
  <c r="AE31"/>
  <c r="AE12"/>
  <c r="AE17"/>
  <c r="AE33"/>
  <c r="AE16"/>
  <c r="AE23"/>
  <c r="AE25"/>
  <c r="AE11"/>
  <c r="AE13"/>
  <c r="AE28"/>
  <c r="AE20"/>
  <c r="AE7"/>
  <c r="AE6"/>
  <c r="AE9"/>
  <c r="AE24"/>
  <c r="AE14"/>
  <c r="AE21"/>
  <c r="AE19"/>
  <c r="AF6" i="36"/>
  <c r="AK48" i="15" l="1"/>
  <c r="AJ50"/>
  <c r="AJ52" s="1"/>
  <c r="BU31" i="3"/>
  <c r="BU33" s="1"/>
  <c r="BV29"/>
  <c r="AL56" i="15"/>
  <c r="AK58"/>
  <c r="AK60" s="1"/>
  <c r="AH50" i="3"/>
  <c r="AH52" s="1"/>
  <c r="AI48"/>
  <c r="AN17" i="15"/>
  <c r="AM19"/>
  <c r="AM21" s="1"/>
  <c r="AL17" i="2"/>
  <c r="AK19"/>
  <c r="AK21" s="1"/>
  <c r="AK48" i="12"/>
  <c r="AJ50"/>
  <c r="AJ52" s="1"/>
  <c r="AJ48" i="8"/>
  <c r="AI50"/>
  <c r="AI52" s="1"/>
  <c r="AL56" i="2"/>
  <c r="AK58"/>
  <c r="AK60" s="1"/>
  <c r="AK56" i="9"/>
  <c r="AJ58"/>
  <c r="AJ60" s="1"/>
  <c r="AL56" i="3"/>
  <c r="AK58"/>
  <c r="AK60" s="1"/>
  <c r="AM17" i="8"/>
  <c r="AL19"/>
  <c r="AL21" s="1"/>
  <c r="AK58"/>
  <c r="AK60" s="1"/>
  <c r="AL56"/>
  <c r="AL56" i="4"/>
  <c r="AK58"/>
  <c r="AK60" s="1"/>
  <c r="AK56" i="10"/>
  <c r="AJ58"/>
  <c r="AJ60" s="1"/>
  <c r="AN17" i="4"/>
  <c r="AM19"/>
  <c r="AM21" s="1"/>
  <c r="AK56" i="12"/>
  <c r="AJ58"/>
  <c r="AJ60" s="1"/>
  <c r="AK48" i="9"/>
  <c r="AJ50"/>
  <c r="AJ52" s="1"/>
  <c r="AN19"/>
  <c r="AN21" s="1"/>
  <c r="AO17"/>
  <c r="AK48" i="4"/>
  <c r="AJ50"/>
  <c r="AJ52" s="1"/>
  <c r="AK48" i="10"/>
  <c r="AJ50"/>
  <c r="AJ52" s="1"/>
  <c r="AN17" i="11"/>
  <c r="AM19"/>
  <c r="AM21" s="1"/>
  <c r="AJ50"/>
  <c r="AJ52" s="1"/>
  <c r="AK48"/>
  <c r="AK48" i="2"/>
  <c r="AJ50"/>
  <c r="AJ52" s="1"/>
  <c r="AK56" i="11"/>
  <c r="AJ58"/>
  <c r="AJ60" s="1"/>
  <c r="AJ48" i="5"/>
  <c r="AI50"/>
  <c r="AI52" s="1"/>
  <c r="AN17" i="10"/>
  <c r="AM19"/>
  <c r="AM21" s="1"/>
  <c r="AM17" i="3"/>
  <c r="AL19"/>
  <c r="AL21" s="1"/>
  <c r="AN17" i="12"/>
  <c r="AM19"/>
  <c r="AM21" s="1"/>
  <c r="AM17" i="5"/>
  <c r="AL19"/>
  <c r="AL21" s="1"/>
  <c r="AL56"/>
  <c r="AK58"/>
  <c r="AK60" s="1"/>
  <c r="AE5" i="33"/>
  <c r="AG34" i="36"/>
  <c r="AH27"/>
  <c r="AF26" i="33"/>
  <c r="AH26" i="36"/>
  <c r="AF27" i="33"/>
  <c r="AE4"/>
  <c r="AF18"/>
  <c r="AF32"/>
  <c r="AF8"/>
  <c r="AF15"/>
  <c r="AF29"/>
  <c r="AF22"/>
  <c r="AF28"/>
  <c r="AF25"/>
  <c r="AF11"/>
  <c r="AF16"/>
  <c r="AF14"/>
  <c r="AF6"/>
  <c r="AF7"/>
  <c r="AF23"/>
  <c r="AF13"/>
  <c r="AF19"/>
  <c r="AF20"/>
  <c r="AF30"/>
  <c r="AF33"/>
  <c r="AF21"/>
  <c r="AF12"/>
  <c r="AF24"/>
  <c r="AF31"/>
  <c r="AF9"/>
  <c r="AF10"/>
  <c r="AF17"/>
  <c r="AG6" i="36"/>
  <c r="AJ48" i="3" l="1"/>
  <c r="AI50"/>
  <c r="AI52" s="1"/>
  <c r="AM56" i="15"/>
  <c r="AL58"/>
  <c r="AL60" s="1"/>
  <c r="BW29" i="3"/>
  <c r="BV31"/>
  <c r="BV33" s="1"/>
  <c r="AO17" i="15"/>
  <c r="AN19"/>
  <c r="AN21" s="1"/>
  <c r="AL48"/>
  <c r="AK50"/>
  <c r="AK52" s="1"/>
  <c r="AM17" i="2"/>
  <c r="AL19"/>
  <c r="AL21" s="1"/>
  <c r="AN17" i="3"/>
  <c r="AM19"/>
  <c r="AM21" s="1"/>
  <c r="AL48" i="2"/>
  <c r="AK50"/>
  <c r="AK52" s="1"/>
  <c r="AL48" i="4"/>
  <c r="AK50"/>
  <c r="AK52" s="1"/>
  <c r="AO17"/>
  <c r="AN19"/>
  <c r="AN21" s="1"/>
  <c r="AN17" i="8"/>
  <c r="AM19"/>
  <c r="AM21" s="1"/>
  <c r="AK48"/>
  <c r="AJ50"/>
  <c r="AJ52" s="1"/>
  <c r="AL48" i="11"/>
  <c r="AK50"/>
  <c r="AK52" s="1"/>
  <c r="AP17" i="9"/>
  <c r="AO19"/>
  <c r="AO21" s="1"/>
  <c r="AM56" i="5"/>
  <c r="AL58"/>
  <c r="AL60" s="1"/>
  <c r="AO17" i="10"/>
  <c r="AN19"/>
  <c r="AN21" s="1"/>
  <c r="AL56"/>
  <c r="AK58"/>
  <c r="AK60" s="1"/>
  <c r="AM56" i="3"/>
  <c r="AL58"/>
  <c r="AL60" s="1"/>
  <c r="AN17" i="5"/>
  <c r="AM19"/>
  <c r="AM21" s="1"/>
  <c r="AK48"/>
  <c r="AJ50"/>
  <c r="AJ52" s="1"/>
  <c r="AO17" i="11"/>
  <c r="AN19"/>
  <c r="AN21" s="1"/>
  <c r="AL48" i="9"/>
  <c r="AK50"/>
  <c r="AK52" s="1"/>
  <c r="AM56" i="4"/>
  <c r="AL58"/>
  <c r="AL60" s="1"/>
  <c r="AL56" i="9"/>
  <c r="AK58"/>
  <c r="AK60" s="1"/>
  <c r="AM56" i="8"/>
  <c r="AL58"/>
  <c r="AL60" s="1"/>
  <c r="AO17" i="12"/>
  <c r="AN19"/>
  <c r="AN21" s="1"/>
  <c r="AL56" i="11"/>
  <c r="AK58"/>
  <c r="AK60" s="1"/>
  <c r="AL48" i="10"/>
  <c r="AK50"/>
  <c r="AK52" s="1"/>
  <c r="AL56" i="12"/>
  <c r="AK58"/>
  <c r="AK60" s="1"/>
  <c r="AM56" i="2"/>
  <c r="AL58"/>
  <c r="AL60" s="1"/>
  <c r="AL48" i="12"/>
  <c r="AK50"/>
  <c r="AK52" s="1"/>
  <c r="AH34" i="36"/>
  <c r="AI27"/>
  <c r="AG26" i="33"/>
  <c r="AI26" i="36"/>
  <c r="AG27" i="33"/>
  <c r="AF5"/>
  <c r="AF4"/>
  <c r="AG32"/>
  <c r="AG18"/>
  <c r="AG8"/>
  <c r="AG15"/>
  <c r="AG29"/>
  <c r="AG22"/>
  <c r="AG9"/>
  <c r="AG10"/>
  <c r="AG11"/>
  <c r="AG25"/>
  <c r="AG12"/>
  <c r="AG30"/>
  <c r="AG13"/>
  <c r="AG14"/>
  <c r="AG28"/>
  <c r="AG20"/>
  <c r="AG21"/>
  <c r="AG7"/>
  <c r="AG6"/>
  <c r="AG16"/>
  <c r="AG19"/>
  <c r="AG31"/>
  <c r="AG33"/>
  <c r="AG24"/>
  <c r="AG23"/>
  <c r="AG17"/>
  <c r="AH6" i="36"/>
  <c r="AP17" i="15" l="1"/>
  <c r="AO19"/>
  <c r="AO21" s="1"/>
  <c r="BX29" i="3"/>
  <c r="BW31"/>
  <c r="BW33" s="1"/>
  <c r="AN56" i="15"/>
  <c r="AM58"/>
  <c r="AM60" s="1"/>
  <c r="AM48"/>
  <c r="AL50"/>
  <c r="AL52" s="1"/>
  <c r="AK48" i="3"/>
  <c r="AJ50"/>
  <c r="AJ52" s="1"/>
  <c r="AN17" i="2"/>
  <c r="AM19"/>
  <c r="AM21" s="1"/>
  <c r="AM48" i="10"/>
  <c r="AL50"/>
  <c r="AL52" s="1"/>
  <c r="AP17" i="11"/>
  <c r="AO19"/>
  <c r="AO21" s="1"/>
  <c r="AM56" i="10"/>
  <c r="AL58"/>
  <c r="AL60" s="1"/>
  <c r="AQ17" i="9"/>
  <c r="AP19"/>
  <c r="AP21" s="1"/>
  <c r="AP17" i="4"/>
  <c r="AO19"/>
  <c r="AO21" s="1"/>
  <c r="AM48" i="12"/>
  <c r="AL50"/>
  <c r="AL52" s="1"/>
  <c r="AM56" i="11"/>
  <c r="AL58"/>
  <c r="AL60" s="1"/>
  <c r="AM56" i="9"/>
  <c r="AL58"/>
  <c r="AL60" s="1"/>
  <c r="AL48" i="5"/>
  <c r="AK50"/>
  <c r="AK52" s="1"/>
  <c r="AP17" i="10"/>
  <c r="AO19"/>
  <c r="AO21" s="1"/>
  <c r="AM48" i="11"/>
  <c r="AL50"/>
  <c r="AL52" s="1"/>
  <c r="AM48" i="4"/>
  <c r="AL50"/>
  <c r="AL52" s="1"/>
  <c r="AN56" i="2"/>
  <c r="AM58"/>
  <c r="AM60" s="1"/>
  <c r="AO19" i="12"/>
  <c r="AO21" s="1"/>
  <c r="AP17"/>
  <c r="AN56" i="4"/>
  <c r="AM58"/>
  <c r="AM60" s="1"/>
  <c r="AN19" i="5"/>
  <c r="AN21" s="1"/>
  <c r="AO17"/>
  <c r="AN56"/>
  <c r="AM58"/>
  <c r="AM60" s="1"/>
  <c r="AL48" i="8"/>
  <c r="AK50"/>
  <c r="AK52" s="1"/>
  <c r="AM48" i="2"/>
  <c r="AL50"/>
  <c r="AL52" s="1"/>
  <c r="AM56" i="12"/>
  <c r="AL58"/>
  <c r="AL60" s="1"/>
  <c r="AN56" i="8"/>
  <c r="AM58"/>
  <c r="AM60" s="1"/>
  <c r="AL50" i="9"/>
  <c r="AL52" s="1"/>
  <c r="AM48"/>
  <c r="AN56" i="3"/>
  <c r="AM58"/>
  <c r="AM60" s="1"/>
  <c r="AO17" i="8"/>
  <c r="AN19"/>
  <c r="AN21" s="1"/>
  <c r="AO17" i="3"/>
  <c r="AN19"/>
  <c r="AN21" s="1"/>
  <c r="AG5" i="33"/>
  <c r="AI34" i="36"/>
  <c r="AJ27"/>
  <c r="AH26" i="33"/>
  <c r="AJ26" i="36"/>
  <c r="AH27" i="33"/>
  <c r="AG4"/>
  <c r="AH18"/>
  <c r="AH32"/>
  <c r="AH8"/>
  <c r="AH22"/>
  <c r="AH15"/>
  <c r="AH29"/>
  <c r="AH9"/>
  <c r="AH13"/>
  <c r="AH30"/>
  <c r="AH23"/>
  <c r="AH12"/>
  <c r="AH21"/>
  <c r="AH31"/>
  <c r="AH33"/>
  <c r="AH17"/>
  <c r="AH6"/>
  <c r="AH10"/>
  <c r="AH28"/>
  <c r="AH14"/>
  <c r="AH16"/>
  <c r="AH25"/>
  <c r="AH19"/>
  <c r="AH11"/>
  <c r="AH24"/>
  <c r="AH7"/>
  <c r="AH20"/>
  <c r="AI6" i="36"/>
  <c r="AN48" i="15" l="1"/>
  <c r="AM50"/>
  <c r="AM52" s="1"/>
  <c r="AO56"/>
  <c r="AN58"/>
  <c r="AN60" s="1"/>
  <c r="BY29" i="3"/>
  <c r="BX31"/>
  <c r="BX33" s="1"/>
  <c r="AL48"/>
  <c r="AK50"/>
  <c r="AK52" s="1"/>
  <c r="AQ17" i="15"/>
  <c r="AP19"/>
  <c r="AP21" s="1"/>
  <c r="AN19" i="2"/>
  <c r="AN21" s="1"/>
  <c r="AO17"/>
  <c r="AN48"/>
  <c r="AM50"/>
  <c r="AM52" s="1"/>
  <c r="AO56" i="4"/>
  <c r="AN58"/>
  <c r="AN60" s="1"/>
  <c r="AN48" i="11"/>
  <c r="AM50"/>
  <c r="AM52" s="1"/>
  <c r="AN56"/>
  <c r="AM58"/>
  <c r="AM60" s="1"/>
  <c r="AN56" i="10"/>
  <c r="AM58"/>
  <c r="AM60" s="1"/>
  <c r="AQ17" i="12"/>
  <c r="AP19"/>
  <c r="AP21" s="1"/>
  <c r="AP17" i="3"/>
  <c r="AO19"/>
  <c r="AO21" s="1"/>
  <c r="AO56" i="8"/>
  <c r="AN58"/>
  <c r="AN60" s="1"/>
  <c r="AM48"/>
  <c r="AL50"/>
  <c r="AL52" s="1"/>
  <c r="AQ17" i="10"/>
  <c r="AP19"/>
  <c r="AP21" s="1"/>
  <c r="AN48" i="12"/>
  <c r="AM50"/>
  <c r="AM52" s="1"/>
  <c r="AQ17" i="11"/>
  <c r="AP19"/>
  <c r="AP21" s="1"/>
  <c r="AN48" i="9"/>
  <c r="AM50"/>
  <c r="AM52" s="1"/>
  <c r="AP17" i="8"/>
  <c r="AO19"/>
  <c r="AO21" s="1"/>
  <c r="AN56" i="12"/>
  <c r="AM58"/>
  <c r="AM60" s="1"/>
  <c r="AO56" i="5"/>
  <c r="AN58"/>
  <c r="AN60" s="1"/>
  <c r="AO56" i="2"/>
  <c r="AN58"/>
  <c r="AN60" s="1"/>
  <c r="AM48" i="5"/>
  <c r="AL50"/>
  <c r="AL52" s="1"/>
  <c r="AQ17" i="4"/>
  <c r="AP19"/>
  <c r="AP21" s="1"/>
  <c r="AP17" i="5"/>
  <c r="AO19"/>
  <c r="AO21" s="1"/>
  <c r="AN58" i="3"/>
  <c r="AN60" s="1"/>
  <c r="AO56"/>
  <c r="AN48" i="4"/>
  <c r="AM50"/>
  <c r="AM52" s="1"/>
  <c r="AN56" i="9"/>
  <c r="AM58"/>
  <c r="AM60" s="1"/>
  <c r="AR17"/>
  <c r="AQ19"/>
  <c r="AQ21" s="1"/>
  <c r="AN48" i="10"/>
  <c r="AM50"/>
  <c r="AM52" s="1"/>
  <c r="AJ34" i="36"/>
  <c r="AK27"/>
  <c r="AI26" i="33"/>
  <c r="AK26" i="36"/>
  <c r="AI27" i="33"/>
  <c r="AH5"/>
  <c r="AH4"/>
  <c r="AI32"/>
  <c r="AI18"/>
  <c r="AI29"/>
  <c r="AI15"/>
  <c r="AI8"/>
  <c r="AI22"/>
  <c r="AI12"/>
  <c r="AI31"/>
  <c r="AI30"/>
  <c r="AI24"/>
  <c r="AI6"/>
  <c r="AI9"/>
  <c r="AI10"/>
  <c r="AI20"/>
  <c r="AI14"/>
  <c r="AI19"/>
  <c r="AI23"/>
  <c r="AI28"/>
  <c r="AI21"/>
  <c r="AI25"/>
  <c r="AI11"/>
  <c r="AI13"/>
  <c r="AI16"/>
  <c r="AI7"/>
  <c r="AI5"/>
  <c r="AI17"/>
  <c r="AI33"/>
  <c r="AJ6" i="36"/>
  <c r="AM48" i="3" l="1"/>
  <c r="AL50"/>
  <c r="AL52" s="1"/>
  <c r="BZ29"/>
  <c r="BZ31" s="1"/>
  <c r="BZ33" s="1"/>
  <c r="BY31"/>
  <c r="BY33" s="1"/>
  <c r="AP56" i="15"/>
  <c r="AO58"/>
  <c r="AO60" s="1"/>
  <c r="AR17"/>
  <c r="AQ19"/>
  <c r="AQ21" s="1"/>
  <c r="AO48"/>
  <c r="AN50"/>
  <c r="AN52" s="1"/>
  <c r="AO19" i="2"/>
  <c r="AO21" s="1"/>
  <c r="AP17"/>
  <c r="AO48" i="4"/>
  <c r="AN50"/>
  <c r="AN52" s="1"/>
  <c r="AP56" i="3"/>
  <c r="AO58"/>
  <c r="AO60" s="1"/>
  <c r="AP56" i="5"/>
  <c r="AO58"/>
  <c r="AO60" s="1"/>
  <c r="AO48" i="10"/>
  <c r="AN50"/>
  <c r="AN52" s="1"/>
  <c r="AR17" i="4"/>
  <c r="AQ19"/>
  <c r="AQ21" s="1"/>
  <c r="AO56" i="12"/>
  <c r="AN58"/>
  <c r="AN60" s="1"/>
  <c r="AO48"/>
  <c r="AN50"/>
  <c r="AN52" s="1"/>
  <c r="AQ17" i="3"/>
  <c r="AP19"/>
  <c r="AP21" s="1"/>
  <c r="AO48" i="11"/>
  <c r="AN50"/>
  <c r="AN52" s="1"/>
  <c r="AR17"/>
  <c r="AQ19"/>
  <c r="AQ21" s="1"/>
  <c r="AS17" i="9"/>
  <c r="AR19"/>
  <c r="AR21" s="1"/>
  <c r="AQ17" i="5"/>
  <c r="AP19"/>
  <c r="AP21" s="1"/>
  <c r="AN48"/>
  <c r="AM50"/>
  <c r="AM52" s="1"/>
  <c r="AP19" i="8"/>
  <c r="AP21" s="1"/>
  <c r="AQ17"/>
  <c r="AR17" i="10"/>
  <c r="AQ19"/>
  <c r="AQ21" s="1"/>
  <c r="AQ19" i="12"/>
  <c r="AQ21" s="1"/>
  <c r="AR17"/>
  <c r="AP56" i="4"/>
  <c r="AO58"/>
  <c r="AO60" s="1"/>
  <c r="AP56" i="8"/>
  <c r="AO58"/>
  <c r="AO60" s="1"/>
  <c r="AO56" i="11"/>
  <c r="AN58"/>
  <c r="AN60" s="1"/>
  <c r="AO56" i="9"/>
  <c r="AN58"/>
  <c r="AN60" s="1"/>
  <c r="AP56" i="2"/>
  <c r="AO58"/>
  <c r="AO60" s="1"/>
  <c r="AO48" i="9"/>
  <c r="AN50"/>
  <c r="AN52" s="1"/>
  <c r="AN48" i="8"/>
  <c r="AM50"/>
  <c r="AM52" s="1"/>
  <c r="AO56" i="10"/>
  <c r="AN58"/>
  <c r="AN60" s="1"/>
  <c r="AO48" i="2"/>
  <c r="AN50"/>
  <c r="AN52" s="1"/>
  <c r="AK34" i="36"/>
  <c r="AL27"/>
  <c r="AJ26" i="33"/>
  <c r="AL26" i="36"/>
  <c r="AJ27" i="33"/>
  <c r="AI4"/>
  <c r="AJ32"/>
  <c r="AJ18"/>
  <c r="AJ29"/>
  <c r="AJ22"/>
  <c r="AJ8"/>
  <c r="AJ15"/>
  <c r="AJ4"/>
  <c r="AJ24"/>
  <c r="AJ11"/>
  <c r="AJ19"/>
  <c r="AJ13"/>
  <c r="AJ9"/>
  <c r="AJ10"/>
  <c r="AJ21"/>
  <c r="AJ23"/>
  <c r="AJ16"/>
  <c r="AJ31"/>
  <c r="AJ14"/>
  <c r="AJ12"/>
  <c r="AJ6"/>
  <c r="AJ7"/>
  <c r="AJ17"/>
  <c r="AJ25"/>
  <c r="AJ20"/>
  <c r="AJ30"/>
  <c r="AJ33"/>
  <c r="AJ28"/>
  <c r="AK6" i="36"/>
  <c r="C33" i="3" l="1"/>
  <c r="C34" s="1"/>
  <c r="AS17" i="15"/>
  <c r="AR19"/>
  <c r="AR21" s="1"/>
  <c r="AQ56"/>
  <c r="AP58"/>
  <c r="AP60" s="1"/>
  <c r="AP48"/>
  <c r="AO50"/>
  <c r="AO52" s="1"/>
  <c r="AN48" i="3"/>
  <c r="AM50"/>
  <c r="AM52" s="1"/>
  <c r="AP19" i="2"/>
  <c r="AP21" s="1"/>
  <c r="AQ17"/>
  <c r="AP48" i="9"/>
  <c r="AO50"/>
  <c r="AO52" s="1"/>
  <c r="AP56" i="11"/>
  <c r="AO58"/>
  <c r="AO60" s="1"/>
  <c r="AS17" i="10"/>
  <c r="AR19"/>
  <c r="AR21" s="1"/>
  <c r="AT17" i="9"/>
  <c r="AS19"/>
  <c r="AS21" s="1"/>
  <c r="AR17" i="3"/>
  <c r="AQ19"/>
  <c r="AQ21" s="1"/>
  <c r="AP48" i="10"/>
  <c r="AO50"/>
  <c r="AO52" s="1"/>
  <c r="AQ19" i="8"/>
  <c r="AQ21" s="1"/>
  <c r="AR17"/>
  <c r="AP48" i="2"/>
  <c r="AO50"/>
  <c r="AO52" s="1"/>
  <c r="AQ56"/>
  <c r="AP58"/>
  <c r="AP60" s="1"/>
  <c r="AQ56" i="8"/>
  <c r="AP58"/>
  <c r="AP60" s="1"/>
  <c r="AS17" i="11"/>
  <c r="AR19"/>
  <c r="AR21" s="1"/>
  <c r="AP48" i="12"/>
  <c r="AO50"/>
  <c r="AO52" s="1"/>
  <c r="AQ56" i="5"/>
  <c r="AP58"/>
  <c r="AP60" s="1"/>
  <c r="AP56" i="10"/>
  <c r="AO58"/>
  <c r="AO60" s="1"/>
  <c r="AQ56" i="4"/>
  <c r="AP58"/>
  <c r="AP60" s="1"/>
  <c r="AO48" i="5"/>
  <c r="AN50"/>
  <c r="AN52" s="1"/>
  <c r="AP56" i="12"/>
  <c r="AO58"/>
  <c r="AO60" s="1"/>
  <c r="AQ56" i="3"/>
  <c r="AP58"/>
  <c r="AP60" s="1"/>
  <c r="AS17" i="12"/>
  <c r="AR19"/>
  <c r="AR21" s="1"/>
  <c r="AO48" i="8"/>
  <c r="AN50"/>
  <c r="AN52" s="1"/>
  <c r="AP56" i="9"/>
  <c r="AO58"/>
  <c r="AO60" s="1"/>
  <c r="AR17" i="5"/>
  <c r="AQ19"/>
  <c r="AQ21" s="1"/>
  <c r="AP48" i="11"/>
  <c r="AO50"/>
  <c r="AO52" s="1"/>
  <c r="AS17" i="4"/>
  <c r="AR19"/>
  <c r="AR21" s="1"/>
  <c r="AP48"/>
  <c r="AO50"/>
  <c r="AO52" s="1"/>
  <c r="AJ5" i="33"/>
  <c r="AL34" i="36"/>
  <c r="AM27"/>
  <c r="AK26" i="33"/>
  <c r="AM26" i="36"/>
  <c r="AK27" i="33"/>
  <c r="AK32"/>
  <c r="AK18"/>
  <c r="AK15"/>
  <c r="AK29"/>
  <c r="AK8"/>
  <c r="AK22"/>
  <c r="AK9"/>
  <c r="AK33"/>
  <c r="AK19"/>
  <c r="AK31"/>
  <c r="AK20"/>
  <c r="AK14"/>
  <c r="AK11"/>
  <c r="AK12"/>
  <c r="AK10"/>
  <c r="AK13"/>
  <c r="AK30"/>
  <c r="AK16"/>
  <c r="AK28"/>
  <c r="AK25"/>
  <c r="AK17"/>
  <c r="AK24"/>
  <c r="AK23"/>
  <c r="AK21"/>
  <c r="AK7"/>
  <c r="AK6"/>
  <c r="AL6" i="36"/>
  <c r="AN50" i="3" l="1"/>
  <c r="AN52" s="1"/>
  <c r="AO48"/>
  <c r="AQ48" i="15"/>
  <c r="AP50"/>
  <c r="AP52" s="1"/>
  <c r="AR56"/>
  <c r="AQ58"/>
  <c r="AQ60" s="1"/>
  <c r="AT17"/>
  <c r="AS19"/>
  <c r="AS21" s="1"/>
  <c r="AR17" i="2"/>
  <c r="AQ19"/>
  <c r="AQ21" s="1"/>
  <c r="AS17" i="5"/>
  <c r="AR19"/>
  <c r="AR21" s="1"/>
  <c r="AR56" i="3"/>
  <c r="AQ58"/>
  <c r="AQ60" s="1"/>
  <c r="AR56" i="4"/>
  <c r="AQ58"/>
  <c r="AQ60" s="1"/>
  <c r="AP50" i="12"/>
  <c r="AP52" s="1"/>
  <c r="AQ48"/>
  <c r="AQ48" i="2"/>
  <c r="AP50"/>
  <c r="AP52" s="1"/>
  <c r="AU17" i="9"/>
  <c r="AT19"/>
  <c r="AT21" s="1"/>
  <c r="AR19" i="8"/>
  <c r="AR21" s="1"/>
  <c r="AS17"/>
  <c r="AQ48" i="4"/>
  <c r="AP50"/>
  <c r="AP52" s="1"/>
  <c r="AQ56" i="9"/>
  <c r="AP58"/>
  <c r="AP60" s="1"/>
  <c r="AQ56" i="12"/>
  <c r="AP58"/>
  <c r="AP60" s="1"/>
  <c r="AT17" i="11"/>
  <c r="AS19"/>
  <c r="AS21" s="1"/>
  <c r="AT17" i="10"/>
  <c r="AS19"/>
  <c r="AS21" s="1"/>
  <c r="AT17" i="4"/>
  <c r="AS19"/>
  <c r="AS21" s="1"/>
  <c r="AP48" i="8"/>
  <c r="AO50"/>
  <c r="AO52" s="1"/>
  <c r="AQ56" i="10"/>
  <c r="AP58"/>
  <c r="AP60" s="1"/>
  <c r="AR56" i="8"/>
  <c r="AQ58"/>
  <c r="AQ60" s="1"/>
  <c r="AQ48" i="10"/>
  <c r="AP50"/>
  <c r="AP52" s="1"/>
  <c r="AQ56" i="11"/>
  <c r="AP58"/>
  <c r="AP60" s="1"/>
  <c r="AQ48"/>
  <c r="AP50"/>
  <c r="AP52" s="1"/>
  <c r="AT17" i="12"/>
  <c r="AS19"/>
  <c r="AS21" s="1"/>
  <c r="AP48" i="5"/>
  <c r="AO50"/>
  <c r="AO52" s="1"/>
  <c r="AR56"/>
  <c r="AQ58"/>
  <c r="AQ60" s="1"/>
  <c r="AR56" i="2"/>
  <c r="AQ58"/>
  <c r="AQ60" s="1"/>
  <c r="AS17" i="3"/>
  <c r="AR19"/>
  <c r="AR21" s="1"/>
  <c r="AQ48" i="9"/>
  <c r="AP50"/>
  <c r="AP52" s="1"/>
  <c r="AK5" i="33"/>
  <c r="AM34" i="36"/>
  <c r="AN27"/>
  <c r="AL26" i="33"/>
  <c r="AN26" i="36"/>
  <c r="AL27" i="33"/>
  <c r="AK4"/>
  <c r="AL32"/>
  <c r="AL18"/>
  <c r="AL8"/>
  <c r="AL29"/>
  <c r="AL22"/>
  <c r="AL15"/>
  <c r="AL9"/>
  <c r="AL11"/>
  <c r="AL28"/>
  <c r="AL20"/>
  <c r="AL25"/>
  <c r="AL16"/>
  <c r="AL31"/>
  <c r="AL13"/>
  <c r="AL21"/>
  <c r="AL4"/>
  <c r="AL12"/>
  <c r="AL10"/>
  <c r="AL17"/>
  <c r="AL24"/>
  <c r="AL19"/>
  <c r="AL14"/>
  <c r="AL30"/>
  <c r="AL33"/>
  <c r="AL23"/>
  <c r="AL6"/>
  <c r="AL7"/>
  <c r="AM6" i="36"/>
  <c r="AU17" i="15" l="1"/>
  <c r="AT19"/>
  <c r="AT21" s="1"/>
  <c r="AS56"/>
  <c r="AR58"/>
  <c r="AR60" s="1"/>
  <c r="AR48"/>
  <c r="AQ50"/>
  <c r="AQ52" s="1"/>
  <c r="AP48" i="3"/>
  <c r="AO50"/>
  <c r="AO52" s="1"/>
  <c r="AS17" i="2"/>
  <c r="AR19"/>
  <c r="AR21" s="1"/>
  <c r="AR48" i="12"/>
  <c r="AQ50"/>
  <c r="AQ52" s="1"/>
  <c r="AS56" i="5"/>
  <c r="AR58"/>
  <c r="AR60" s="1"/>
  <c r="AQ58" i="11"/>
  <c r="AQ60" s="1"/>
  <c r="AR56"/>
  <c r="AU17"/>
  <c r="AT19"/>
  <c r="AT21" s="1"/>
  <c r="AR48" i="4"/>
  <c r="AQ50"/>
  <c r="AQ52" s="1"/>
  <c r="AT17" i="8"/>
  <c r="AS19"/>
  <c r="AS21" s="1"/>
  <c r="AR48" i="9"/>
  <c r="AQ50"/>
  <c r="AQ52" s="1"/>
  <c r="AQ48" i="5"/>
  <c r="AP50"/>
  <c r="AP52" s="1"/>
  <c r="AR48" i="10"/>
  <c r="AQ50"/>
  <c r="AQ52" s="1"/>
  <c r="AQ48" i="8"/>
  <c r="AP50"/>
  <c r="AP52" s="1"/>
  <c r="AS56" i="4"/>
  <c r="AR58"/>
  <c r="AR60" s="1"/>
  <c r="AT17" i="3"/>
  <c r="AS19"/>
  <c r="AS21" s="1"/>
  <c r="AU17" i="12"/>
  <c r="AT19"/>
  <c r="AT21" s="1"/>
  <c r="AR58" i="8"/>
  <c r="AR60" s="1"/>
  <c r="AS56"/>
  <c r="AU17" i="4"/>
  <c r="AT19"/>
  <c r="AT21" s="1"/>
  <c r="AR56" i="12"/>
  <c r="AQ58"/>
  <c r="AQ60" s="1"/>
  <c r="AV17" i="9"/>
  <c r="AU19"/>
  <c r="AU21" s="1"/>
  <c r="AS56" i="3"/>
  <c r="AR58"/>
  <c r="AR60" s="1"/>
  <c r="AS56" i="2"/>
  <c r="AR58"/>
  <c r="AR60" s="1"/>
  <c r="AR48" i="11"/>
  <c r="AQ50"/>
  <c r="AQ52" s="1"/>
  <c r="AR56" i="10"/>
  <c r="AQ58"/>
  <c r="AQ60" s="1"/>
  <c r="AU17"/>
  <c r="AT19"/>
  <c r="AT21" s="1"/>
  <c r="AR56" i="9"/>
  <c r="AQ58"/>
  <c r="AQ60" s="1"/>
  <c r="AR48" i="2"/>
  <c r="AQ50"/>
  <c r="AQ52" s="1"/>
  <c r="AT17" i="5"/>
  <c r="AS19"/>
  <c r="AS21" s="1"/>
  <c r="AN34" i="36"/>
  <c r="AO27"/>
  <c r="AM26" i="33"/>
  <c r="AO26" i="36"/>
  <c r="AM27" i="33"/>
  <c r="AL5"/>
  <c r="AM32"/>
  <c r="AM18"/>
  <c r="AM22"/>
  <c r="AM29"/>
  <c r="AM15"/>
  <c r="AM8"/>
  <c r="AM9"/>
  <c r="AM23"/>
  <c r="AM19"/>
  <c r="AM10"/>
  <c r="AM11"/>
  <c r="AM31"/>
  <c r="AM25"/>
  <c r="AM30"/>
  <c r="AM16"/>
  <c r="AM28"/>
  <c r="AM14"/>
  <c r="AM21"/>
  <c r="AM13"/>
  <c r="AM24"/>
  <c r="AM17"/>
  <c r="AM12"/>
  <c r="AM20"/>
  <c r="AM7"/>
  <c r="AM33"/>
  <c r="AM6"/>
  <c r="AM4"/>
  <c r="AN6" i="36"/>
  <c r="AQ48" i="3" l="1"/>
  <c r="AP50"/>
  <c r="AP52" s="1"/>
  <c r="AS48" i="15"/>
  <c r="AR50"/>
  <c r="AR52" s="1"/>
  <c r="AT56"/>
  <c r="AS58"/>
  <c r="AS60" s="1"/>
  <c r="AV17"/>
  <c r="AU19"/>
  <c r="AU21" s="1"/>
  <c r="AT17" i="2"/>
  <c r="AS19"/>
  <c r="AS21" s="1"/>
  <c r="AV17" i="10"/>
  <c r="AU19"/>
  <c r="AU21" s="1"/>
  <c r="AT56" i="3"/>
  <c r="AS58"/>
  <c r="AS60" s="1"/>
  <c r="AQ50" i="8"/>
  <c r="AQ52" s="1"/>
  <c r="AR48"/>
  <c r="AT19"/>
  <c r="AT21" s="1"/>
  <c r="AU17"/>
  <c r="AS56" i="11"/>
  <c r="AR58"/>
  <c r="AR60" s="1"/>
  <c r="AU17" i="5"/>
  <c r="AT19"/>
  <c r="AT21" s="1"/>
  <c r="AS56" i="10"/>
  <c r="AR58"/>
  <c r="AR60" s="1"/>
  <c r="AV19" i="9"/>
  <c r="AV21" s="1"/>
  <c r="AW17"/>
  <c r="AV17" i="12"/>
  <c r="AU19"/>
  <c r="AU21" s="1"/>
  <c r="AS48" i="10"/>
  <c r="AR50"/>
  <c r="AR52" s="1"/>
  <c r="AT56" i="8"/>
  <c r="AS58"/>
  <c r="AS60" s="1"/>
  <c r="AS48" i="2"/>
  <c r="AR50"/>
  <c r="AR52" s="1"/>
  <c r="AS48" i="11"/>
  <c r="AR50"/>
  <c r="AR52" s="1"/>
  <c r="AS56" i="12"/>
  <c r="AR58"/>
  <c r="AR60" s="1"/>
  <c r="AU17" i="3"/>
  <c r="AT19"/>
  <c r="AT21" s="1"/>
  <c r="AR48" i="5"/>
  <c r="AQ50"/>
  <c r="AQ52" s="1"/>
  <c r="AS48" i="4"/>
  <c r="AR50"/>
  <c r="AR52" s="1"/>
  <c r="AT56" i="5"/>
  <c r="AS58"/>
  <c r="AS60" s="1"/>
  <c r="AS56" i="9"/>
  <c r="AR58"/>
  <c r="AR60" s="1"/>
  <c r="AT56" i="2"/>
  <c r="AS58"/>
  <c r="AS60" s="1"/>
  <c r="AV17" i="4"/>
  <c r="AU19"/>
  <c r="AU21" s="1"/>
  <c r="AT56"/>
  <c r="AS58"/>
  <c r="AS60" s="1"/>
  <c r="AS48" i="9"/>
  <c r="AR50"/>
  <c r="AR52" s="1"/>
  <c r="AV17" i="11"/>
  <c r="AU19"/>
  <c r="AU21" s="1"/>
  <c r="AS48" i="12"/>
  <c r="AR50"/>
  <c r="AR52" s="1"/>
  <c r="AM5" i="33"/>
  <c r="AO34" i="36"/>
  <c r="AP27"/>
  <c r="AN26" i="33"/>
  <c r="AP26" i="36"/>
  <c r="AN27" i="33"/>
  <c r="AN18"/>
  <c r="AN22"/>
  <c r="AN15"/>
  <c r="AN29"/>
  <c r="AN32"/>
  <c r="AN8"/>
  <c r="AN13"/>
  <c r="AN20"/>
  <c r="AN14"/>
  <c r="AN23"/>
  <c r="AN10"/>
  <c r="AN31"/>
  <c r="AN25"/>
  <c r="AN30"/>
  <c r="AN21"/>
  <c r="AN33"/>
  <c r="AN12"/>
  <c r="AN6"/>
  <c r="AN7"/>
  <c r="AN16"/>
  <c r="AN24"/>
  <c r="AN9"/>
  <c r="AN19"/>
  <c r="AN17"/>
  <c r="AN28"/>
  <c r="AN11"/>
  <c r="AO6" i="36"/>
  <c r="AW17" i="15" l="1"/>
  <c r="AV19"/>
  <c r="AV21" s="1"/>
  <c r="AU56"/>
  <c r="AT58"/>
  <c r="AT60" s="1"/>
  <c r="AT48"/>
  <c r="AS50"/>
  <c r="AS52" s="1"/>
  <c r="AR48" i="3"/>
  <c r="AQ50"/>
  <c r="AQ52" s="1"/>
  <c r="AT19" i="2"/>
  <c r="AT21" s="1"/>
  <c r="AU17"/>
  <c r="AV17" i="8"/>
  <c r="AU19"/>
  <c r="AU21" s="1"/>
  <c r="AU56" i="4"/>
  <c r="AT58"/>
  <c r="AT60" s="1"/>
  <c r="AU56" i="5"/>
  <c r="AT58"/>
  <c r="AT60" s="1"/>
  <c r="AT56" i="12"/>
  <c r="AS58"/>
  <c r="AS60" s="1"/>
  <c r="AT56" i="10"/>
  <c r="AS58"/>
  <c r="AS60" s="1"/>
  <c r="AS48" i="8"/>
  <c r="AR50"/>
  <c r="AR52" s="1"/>
  <c r="AT48" i="12"/>
  <c r="AS50"/>
  <c r="AS52" s="1"/>
  <c r="AW17" i="4"/>
  <c r="AV19"/>
  <c r="AV21" s="1"/>
  <c r="AT48"/>
  <c r="AS50"/>
  <c r="AS52" s="1"/>
  <c r="AS50" i="11"/>
  <c r="AS52" s="1"/>
  <c r="AT48"/>
  <c r="AT48" i="10"/>
  <c r="AS50"/>
  <c r="AS52" s="1"/>
  <c r="AV17" i="5"/>
  <c r="AU19"/>
  <c r="AU21" s="1"/>
  <c r="AW17" i="11"/>
  <c r="AV19"/>
  <c r="AV21" s="1"/>
  <c r="AU56" i="2"/>
  <c r="AT58"/>
  <c r="AT60" s="1"/>
  <c r="AR50" i="5"/>
  <c r="AR52" s="1"/>
  <c r="AS48"/>
  <c r="AT48" i="2"/>
  <c r="AS50"/>
  <c r="AS52" s="1"/>
  <c r="AW17" i="12"/>
  <c r="AV19"/>
  <c r="AV21" s="1"/>
  <c r="AS58" i="11"/>
  <c r="AS60" s="1"/>
  <c r="AT56"/>
  <c r="AT58" i="3"/>
  <c r="AT60" s="1"/>
  <c r="AU56"/>
  <c r="AW19" i="9"/>
  <c r="AW21" s="1"/>
  <c r="AX17"/>
  <c r="AT48"/>
  <c r="AS50"/>
  <c r="AS52" s="1"/>
  <c r="AT56"/>
  <c r="AS58"/>
  <c r="AS60" s="1"/>
  <c r="AV17" i="3"/>
  <c r="AU19"/>
  <c r="AU21" s="1"/>
  <c r="AU56" i="8"/>
  <c r="AT58"/>
  <c r="AT60" s="1"/>
  <c r="AW17" i="10"/>
  <c r="AV19"/>
  <c r="AV21" s="1"/>
  <c r="AN5" i="33"/>
  <c r="AN4"/>
  <c r="AP34" i="36"/>
  <c r="AQ27"/>
  <c r="AO26" i="33"/>
  <c r="AQ26" i="36"/>
  <c r="AO27" i="33"/>
  <c r="AO18"/>
  <c r="AO32"/>
  <c r="AO8"/>
  <c r="AO15"/>
  <c r="AO29"/>
  <c r="AO22"/>
  <c r="AO9"/>
  <c r="AO10"/>
  <c r="AO25"/>
  <c r="AO21"/>
  <c r="AO20"/>
  <c r="AO24"/>
  <c r="AO14"/>
  <c r="AO12"/>
  <c r="AO33"/>
  <c r="AO7"/>
  <c r="AO28"/>
  <c r="AO31"/>
  <c r="AO30"/>
  <c r="AO17"/>
  <c r="AO16"/>
  <c r="AO23"/>
  <c r="AO11"/>
  <c r="AO6"/>
  <c r="AO13"/>
  <c r="AO19"/>
  <c r="AP6" i="36"/>
  <c r="AS48" i="3" l="1"/>
  <c r="AR50"/>
  <c r="AR52" s="1"/>
  <c r="AU48" i="15"/>
  <c r="AT50"/>
  <c r="AT52" s="1"/>
  <c r="AV56"/>
  <c r="AU58"/>
  <c r="AU60" s="1"/>
  <c r="AX17"/>
  <c r="AW19"/>
  <c r="AW21" s="1"/>
  <c r="AV17" i="2"/>
  <c r="AU19"/>
  <c r="AU21" s="1"/>
  <c r="AU58" i="3"/>
  <c r="AU60" s="1"/>
  <c r="AV56"/>
  <c r="AT48" i="5"/>
  <c r="AS50"/>
  <c r="AS52" s="1"/>
  <c r="AW17" i="3"/>
  <c r="AV19"/>
  <c r="AV21" s="1"/>
  <c r="AU48" i="10"/>
  <c r="AT50"/>
  <c r="AT52" s="1"/>
  <c r="AT50" i="12"/>
  <c r="AT52" s="1"/>
  <c r="AU48"/>
  <c r="AU56"/>
  <c r="AT58"/>
  <c r="AT60" s="1"/>
  <c r="AT58" i="11"/>
  <c r="AT60" s="1"/>
  <c r="AU56"/>
  <c r="AU48"/>
  <c r="AT50"/>
  <c r="AT52" s="1"/>
  <c r="AX17" i="10"/>
  <c r="AW19"/>
  <c r="AW21" s="1"/>
  <c r="AU56" i="9"/>
  <c r="AT58"/>
  <c r="AT60" s="1"/>
  <c r="AV56" i="2"/>
  <c r="AU58"/>
  <c r="AU60" s="1"/>
  <c r="AT48" i="8"/>
  <c r="AS50"/>
  <c r="AS52" s="1"/>
  <c r="AV56" i="5"/>
  <c r="AU58"/>
  <c r="AU60" s="1"/>
  <c r="AU48" i="9"/>
  <c r="AT50"/>
  <c r="AT52" s="1"/>
  <c r="AX17" i="12"/>
  <c r="AW19"/>
  <c r="AW21" s="1"/>
  <c r="AX17" i="11"/>
  <c r="AW19"/>
  <c r="AW21" s="1"/>
  <c r="AU48" i="4"/>
  <c r="AT50"/>
  <c r="AT52" s="1"/>
  <c r="AU56" i="10"/>
  <c r="AT58"/>
  <c r="AT60" s="1"/>
  <c r="AV56" i="4"/>
  <c r="AU58"/>
  <c r="AU60" s="1"/>
  <c r="AY17" i="9"/>
  <c r="AX19"/>
  <c r="AX21" s="1"/>
  <c r="AV56" i="8"/>
  <c r="AU58"/>
  <c r="AU60" s="1"/>
  <c r="AU48" i="2"/>
  <c r="AT50"/>
  <c r="AT52" s="1"/>
  <c r="AW17" i="5"/>
  <c r="AV19"/>
  <c r="AV21" s="1"/>
  <c r="AX17" i="4"/>
  <c r="AW19"/>
  <c r="AW21" s="1"/>
  <c r="AV19" i="8"/>
  <c r="AV21" s="1"/>
  <c r="AW17"/>
  <c r="AO5" i="33"/>
  <c r="AQ34" i="36"/>
  <c r="AR27"/>
  <c r="AP26" i="33"/>
  <c r="AR26" i="36"/>
  <c r="AP27" i="33"/>
  <c r="AO4"/>
  <c r="AP32"/>
  <c r="AP18"/>
  <c r="AP8"/>
  <c r="AP29"/>
  <c r="AP22"/>
  <c r="AP15"/>
  <c r="AP23"/>
  <c r="AP12"/>
  <c r="AP17"/>
  <c r="AP11"/>
  <c r="AP25"/>
  <c r="AP33"/>
  <c r="AP24"/>
  <c r="AP20"/>
  <c r="AP13"/>
  <c r="AP6"/>
  <c r="AP10"/>
  <c r="AP28"/>
  <c r="AP31"/>
  <c r="AP19"/>
  <c r="AP14"/>
  <c r="AP21"/>
  <c r="AP30"/>
  <c r="AP7"/>
  <c r="AP9"/>
  <c r="AP16"/>
  <c r="AQ6" i="36"/>
  <c r="AY17" i="15" l="1"/>
  <c r="AX19"/>
  <c r="AX21" s="1"/>
  <c r="AW56"/>
  <c r="AV58"/>
  <c r="AV60" s="1"/>
  <c r="AV48"/>
  <c r="AU50"/>
  <c r="AU52" s="1"/>
  <c r="AT48" i="3"/>
  <c r="AS50"/>
  <c r="AS52" s="1"/>
  <c r="AW17" i="2"/>
  <c r="AV19"/>
  <c r="AV21" s="1"/>
  <c r="AV48"/>
  <c r="AU50"/>
  <c r="AU52" s="1"/>
  <c r="AX17" i="8"/>
  <c r="AW19"/>
  <c r="AW21" s="1"/>
  <c r="AU48"/>
  <c r="AT50"/>
  <c r="AT52" s="1"/>
  <c r="AU50" i="11"/>
  <c r="AU52" s="1"/>
  <c r="AV48"/>
  <c r="AV48" i="10"/>
  <c r="AU50"/>
  <c r="AU52" s="1"/>
  <c r="AW56" i="4"/>
  <c r="AV58"/>
  <c r="AV60" s="1"/>
  <c r="AX19" i="12"/>
  <c r="AX21" s="1"/>
  <c r="AY17"/>
  <c r="AW56" i="8"/>
  <c r="AV58"/>
  <c r="AV60" s="1"/>
  <c r="AV56" i="10"/>
  <c r="AU58"/>
  <c r="AU60" s="1"/>
  <c r="AU50" i="9"/>
  <c r="AU52" s="1"/>
  <c r="AV48"/>
  <c r="AV56" i="11"/>
  <c r="AU58"/>
  <c r="AU60" s="1"/>
  <c r="AV58" i="2"/>
  <c r="AV60" s="1"/>
  <c r="AW56"/>
  <c r="AX17" i="3"/>
  <c r="AW19"/>
  <c r="AW21" s="1"/>
  <c r="AY17" i="4"/>
  <c r="AX19"/>
  <c r="AX21" s="1"/>
  <c r="AV48"/>
  <c r="AU50"/>
  <c r="AU52" s="1"/>
  <c r="AV56" i="9"/>
  <c r="AU58"/>
  <c r="AU60" s="1"/>
  <c r="AV56" i="12"/>
  <c r="AU58"/>
  <c r="AU60" s="1"/>
  <c r="AU48" i="5"/>
  <c r="AT50"/>
  <c r="AT52" s="1"/>
  <c r="AX17"/>
  <c r="AW19"/>
  <c r="AW21" s="1"/>
  <c r="AZ17" i="9"/>
  <c r="AY19"/>
  <c r="AY21" s="1"/>
  <c r="AY17" i="11"/>
  <c r="AX19"/>
  <c r="AX21" s="1"/>
  <c r="AV48" i="12"/>
  <c r="AU50"/>
  <c r="AU52" s="1"/>
  <c r="AV58" i="3"/>
  <c r="AV60" s="1"/>
  <c r="AW56"/>
  <c r="AW56" i="5"/>
  <c r="AV58"/>
  <c r="AV60" s="1"/>
  <c r="AY17" i="10"/>
  <c r="AX19"/>
  <c r="AX21" s="1"/>
  <c r="AR34" i="36"/>
  <c r="AQ26" i="33"/>
  <c r="AS27" i="36"/>
  <c r="AS26"/>
  <c r="AQ27" i="33"/>
  <c r="AP5"/>
  <c r="AP4"/>
  <c r="AQ18"/>
  <c r="AQ32"/>
  <c r="AQ15"/>
  <c r="AQ29"/>
  <c r="AQ22"/>
  <c r="AQ8"/>
  <c r="AQ25"/>
  <c r="AQ23"/>
  <c r="AQ24"/>
  <c r="AQ13"/>
  <c r="AQ14"/>
  <c r="AQ19"/>
  <c r="AQ16"/>
  <c r="AQ6"/>
  <c r="AQ20"/>
  <c r="AQ31"/>
  <c r="AQ9"/>
  <c r="AQ11"/>
  <c r="AQ30"/>
  <c r="AQ33"/>
  <c r="AQ21"/>
  <c r="AQ7"/>
  <c r="AQ10"/>
  <c r="AQ17"/>
  <c r="AQ12"/>
  <c r="AQ28"/>
  <c r="AR6" i="36"/>
  <c r="AU48" i="3" l="1"/>
  <c r="AT50"/>
  <c r="AT52" s="1"/>
  <c r="AW48" i="15"/>
  <c r="AV50"/>
  <c r="AV52" s="1"/>
  <c r="AX56"/>
  <c r="AW58"/>
  <c r="AW60" s="1"/>
  <c r="AZ17"/>
  <c r="AY19"/>
  <c r="AY21" s="1"/>
  <c r="AW19" i="2"/>
  <c r="AW21" s="1"/>
  <c r="AX17"/>
  <c r="AV50" i="11"/>
  <c r="AV52" s="1"/>
  <c r="AW48"/>
  <c r="AV50" i="12"/>
  <c r="AV52" s="1"/>
  <c r="AW48"/>
  <c r="AV48" i="5"/>
  <c r="AU50"/>
  <c r="AU52" s="1"/>
  <c r="AW48" i="4"/>
  <c r="AV50"/>
  <c r="AV52" s="1"/>
  <c r="AX56" i="8"/>
  <c r="AW58"/>
  <c r="AW60" s="1"/>
  <c r="AZ17" i="12"/>
  <c r="AY19"/>
  <c r="AY21" s="1"/>
  <c r="AZ17" i="10"/>
  <c r="AY19"/>
  <c r="AY21" s="1"/>
  <c r="AZ17" i="11"/>
  <c r="AY19"/>
  <c r="AY21" s="1"/>
  <c r="AW56" i="12"/>
  <c r="AV58"/>
  <c r="AV60" s="1"/>
  <c r="AZ17" i="4"/>
  <c r="AY19"/>
  <c r="AY21" s="1"/>
  <c r="AW56" i="11"/>
  <c r="AV58"/>
  <c r="AV60" s="1"/>
  <c r="AV48" i="8"/>
  <c r="AU50"/>
  <c r="AU52" s="1"/>
  <c r="AW48" i="9"/>
  <c r="AV50"/>
  <c r="AV52" s="1"/>
  <c r="AX56" i="5"/>
  <c r="AW58"/>
  <c r="AW60" s="1"/>
  <c r="BA17" i="9"/>
  <c r="AZ19"/>
  <c r="AZ21" s="1"/>
  <c r="AW56"/>
  <c r="AV58"/>
  <c r="AV60" s="1"/>
  <c r="AY17" i="3"/>
  <c r="AX19"/>
  <c r="AX21" s="1"/>
  <c r="AX56" i="4"/>
  <c r="AW58"/>
  <c r="AW60" s="1"/>
  <c r="AY17" i="8"/>
  <c r="AX19"/>
  <c r="AX21" s="1"/>
  <c r="AW58" i="3"/>
  <c r="AW60" s="1"/>
  <c r="AX56"/>
  <c r="AX56" i="2"/>
  <c r="AW58"/>
  <c r="AW60" s="1"/>
  <c r="AX19" i="5"/>
  <c r="AX21" s="1"/>
  <c r="AY17"/>
  <c r="AW56" i="10"/>
  <c r="AV58"/>
  <c r="AV60" s="1"/>
  <c r="AW48"/>
  <c r="AV50"/>
  <c r="AV52" s="1"/>
  <c r="AW48" i="2"/>
  <c r="AV50"/>
  <c r="AV52" s="1"/>
  <c r="AQ4" i="33"/>
  <c r="AS34" i="36"/>
  <c r="AT27"/>
  <c r="AR26" i="33"/>
  <c r="AT26" i="36"/>
  <c r="AR27" i="33"/>
  <c r="AQ5"/>
  <c r="AR18"/>
  <c r="AR32"/>
  <c r="AR15"/>
  <c r="AR8"/>
  <c r="AR22"/>
  <c r="AR29"/>
  <c r="AR19"/>
  <c r="AR24"/>
  <c r="AR20"/>
  <c r="AR16"/>
  <c r="AR31"/>
  <c r="AR11"/>
  <c r="AR13"/>
  <c r="AR17"/>
  <c r="AR25"/>
  <c r="AR28"/>
  <c r="AR21"/>
  <c r="AR14"/>
  <c r="AR33"/>
  <c r="AR7"/>
  <c r="AR6"/>
  <c r="AR30"/>
  <c r="AR23"/>
  <c r="AR9"/>
  <c r="AR10"/>
  <c r="AR12"/>
  <c r="AS6" i="36"/>
  <c r="BA17" i="15" l="1"/>
  <c r="AZ19"/>
  <c r="AZ21" s="1"/>
  <c r="AY56"/>
  <c r="AX58"/>
  <c r="AX60" s="1"/>
  <c r="AX48"/>
  <c r="AW50"/>
  <c r="AW52" s="1"/>
  <c r="AV48" i="3"/>
  <c r="AU50"/>
  <c r="AU52" s="1"/>
  <c r="AX19" i="2"/>
  <c r="AX21" s="1"/>
  <c r="AY17"/>
  <c r="AZ17" i="5"/>
  <c r="AY19"/>
  <c r="AY21" s="1"/>
  <c r="AY19" i="8"/>
  <c r="AY21" s="1"/>
  <c r="AZ17"/>
  <c r="BB17" i="9"/>
  <c r="BA19"/>
  <c r="BA21" s="1"/>
  <c r="AW58" i="11"/>
  <c r="AW60" s="1"/>
  <c r="AX56"/>
  <c r="AZ19" i="10"/>
  <c r="AZ21" s="1"/>
  <c r="BA17"/>
  <c r="AX48" i="4"/>
  <c r="AW50"/>
  <c r="AW52" s="1"/>
  <c r="AX48" i="2"/>
  <c r="AW50"/>
  <c r="AW52" s="1"/>
  <c r="AY56" i="4"/>
  <c r="AX58"/>
  <c r="AX60" s="1"/>
  <c r="AY56" i="5"/>
  <c r="AX58"/>
  <c r="AX60" s="1"/>
  <c r="BA17" i="4"/>
  <c r="AZ19"/>
  <c r="AZ21" s="1"/>
  <c r="BA17" i="12"/>
  <c r="AZ19"/>
  <c r="AZ21" s="1"/>
  <c r="AV50" i="5"/>
  <c r="AV52" s="1"/>
  <c r="AW48"/>
  <c r="AX48" i="10"/>
  <c r="AW50"/>
  <c r="AW52" s="1"/>
  <c r="AX48" i="12"/>
  <c r="AW50"/>
  <c r="AW52" s="1"/>
  <c r="AY56" i="2"/>
  <c r="AX58"/>
  <c r="AX60" s="1"/>
  <c r="AZ17" i="3"/>
  <c r="AY19"/>
  <c r="AY21" s="1"/>
  <c r="AX48" i="9"/>
  <c r="AW50"/>
  <c r="AW52" s="1"/>
  <c r="AX56" i="12"/>
  <c r="AW58"/>
  <c r="AW60" s="1"/>
  <c r="AY56" i="8"/>
  <c r="AX58"/>
  <c r="AX60" s="1"/>
  <c r="AX56" i="10"/>
  <c r="AW58"/>
  <c r="AW60" s="1"/>
  <c r="AY56" i="3"/>
  <c r="AX58"/>
  <c r="AX60" s="1"/>
  <c r="AX48" i="11"/>
  <c r="AW50"/>
  <c r="AW52" s="1"/>
  <c r="AX56" i="9"/>
  <c r="AW58"/>
  <c r="AW60" s="1"/>
  <c r="AW48" i="8"/>
  <c r="AV50"/>
  <c r="AV52" s="1"/>
  <c r="BA17" i="11"/>
  <c r="AZ19"/>
  <c r="AZ21" s="1"/>
  <c r="AR5" i="33"/>
  <c r="AT34" i="36"/>
  <c r="AU27"/>
  <c r="AS26" i="33"/>
  <c r="AU26" i="36"/>
  <c r="AS27" i="33"/>
  <c r="AR4"/>
  <c r="AS32"/>
  <c r="AS18"/>
  <c r="AS22"/>
  <c r="AS15"/>
  <c r="AS29"/>
  <c r="AS8"/>
  <c r="AS28"/>
  <c r="AS19"/>
  <c r="AS30"/>
  <c r="AS12"/>
  <c r="AS23"/>
  <c r="AS33"/>
  <c r="AS17"/>
  <c r="AS16"/>
  <c r="AS7"/>
  <c r="AS13"/>
  <c r="AS9"/>
  <c r="AS24"/>
  <c r="AS20"/>
  <c r="AS11"/>
  <c r="AS21"/>
  <c r="AS14"/>
  <c r="AS25"/>
  <c r="AS10"/>
  <c r="AS31"/>
  <c r="AS6"/>
  <c r="AT6" i="36"/>
  <c r="AW48" i="3" l="1"/>
  <c r="AV50"/>
  <c r="AV52" s="1"/>
  <c r="AY48" i="15"/>
  <c r="AX50"/>
  <c r="AX52" s="1"/>
  <c r="AZ56"/>
  <c r="AY58"/>
  <c r="AY60" s="1"/>
  <c r="BB17"/>
  <c r="BA19"/>
  <c r="BA21" s="1"/>
  <c r="AZ17" i="2"/>
  <c r="AY19"/>
  <c r="AY21" s="1"/>
  <c r="AY56" i="11"/>
  <c r="AX58"/>
  <c r="AX60" s="1"/>
  <c r="AY56" i="9"/>
  <c r="AX58"/>
  <c r="AX60" s="1"/>
  <c r="AZ56" i="8"/>
  <c r="AY58"/>
  <c r="AY60" s="1"/>
  <c r="AZ56" i="2"/>
  <c r="AY58"/>
  <c r="AY60" s="1"/>
  <c r="BB17" i="12"/>
  <c r="BA19"/>
  <c r="BA21" s="1"/>
  <c r="AY48" i="2"/>
  <c r="AX50"/>
  <c r="AX52" s="1"/>
  <c r="AY48" i="11"/>
  <c r="AX50"/>
  <c r="AX52" s="1"/>
  <c r="AY56" i="12"/>
  <c r="AX58"/>
  <c r="AX60" s="1"/>
  <c r="AY48"/>
  <c r="AX50"/>
  <c r="AX52" s="1"/>
  <c r="BB17" i="4"/>
  <c r="BA19"/>
  <c r="BA21" s="1"/>
  <c r="BC17" i="9"/>
  <c r="BB19"/>
  <c r="BB21" s="1"/>
  <c r="AZ19" i="8"/>
  <c r="AZ21" s="1"/>
  <c r="BA17"/>
  <c r="BB17" i="11"/>
  <c r="BA19"/>
  <c r="BA21" s="1"/>
  <c r="AZ56" i="3"/>
  <c r="AY58"/>
  <c r="AY60" s="1"/>
  <c r="AY48" i="9"/>
  <c r="AX50"/>
  <c r="AX52" s="1"/>
  <c r="AY48" i="10"/>
  <c r="AX50"/>
  <c r="AX52" s="1"/>
  <c r="AZ56" i="5"/>
  <c r="AY58"/>
  <c r="AY60" s="1"/>
  <c r="AY48" i="4"/>
  <c r="AX50"/>
  <c r="AX52" s="1"/>
  <c r="AX48" i="5"/>
  <c r="AW50"/>
  <c r="AW52" s="1"/>
  <c r="BB17" i="10"/>
  <c r="BA19"/>
  <c r="BA21" s="1"/>
  <c r="AW50" i="8"/>
  <c r="AW52" s="1"/>
  <c r="AX48"/>
  <c r="AY56" i="10"/>
  <c r="AX58"/>
  <c r="AX60" s="1"/>
  <c r="BA17" i="3"/>
  <c r="AZ19"/>
  <c r="AZ21" s="1"/>
  <c r="AZ56" i="4"/>
  <c r="AY58"/>
  <c r="AY60" s="1"/>
  <c r="AZ19" i="5"/>
  <c r="AZ21" s="1"/>
  <c r="BA17"/>
  <c r="AU34" i="36"/>
  <c r="AV27"/>
  <c r="AT26" i="33"/>
  <c r="AV26" i="36"/>
  <c r="AT27" i="33"/>
  <c r="AS5"/>
  <c r="AS4"/>
  <c r="AT18"/>
  <c r="AT32"/>
  <c r="AT22"/>
  <c r="AT29"/>
  <c r="AT15"/>
  <c r="AT8"/>
  <c r="AT10"/>
  <c r="AT9"/>
  <c r="AT23"/>
  <c r="AT19"/>
  <c r="AT16"/>
  <c r="AT11"/>
  <c r="AT25"/>
  <c r="AT30"/>
  <c r="AT28"/>
  <c r="AT21"/>
  <c r="AT7"/>
  <c r="AT17"/>
  <c r="AT12"/>
  <c r="AT24"/>
  <c r="AT20"/>
  <c r="AT6"/>
  <c r="AT4"/>
  <c r="AT14"/>
  <c r="AT33"/>
  <c r="AT31"/>
  <c r="AT13"/>
  <c r="AU6" i="36"/>
  <c r="BC17" i="15" l="1"/>
  <c r="BB19"/>
  <c r="BB21" s="1"/>
  <c r="BA56"/>
  <c r="AZ58"/>
  <c r="AZ60" s="1"/>
  <c r="AZ48"/>
  <c r="AY50"/>
  <c r="AY52" s="1"/>
  <c r="AX48" i="3"/>
  <c r="AW50"/>
  <c r="AW52" s="1"/>
  <c r="BA17" i="2"/>
  <c r="AZ19"/>
  <c r="AZ21" s="1"/>
  <c r="AZ48" i="4"/>
  <c r="AY50"/>
  <c r="AY52" s="1"/>
  <c r="AZ58" i="3"/>
  <c r="AZ60" s="1"/>
  <c r="BA56"/>
  <c r="BB17" i="5"/>
  <c r="BA19"/>
  <c r="BA21" s="1"/>
  <c r="AY48" i="8"/>
  <c r="AX50"/>
  <c r="AX52" s="1"/>
  <c r="AZ48" i="11"/>
  <c r="AY50"/>
  <c r="AY52" s="1"/>
  <c r="BA56" i="2"/>
  <c r="AZ58"/>
  <c r="AZ60" s="1"/>
  <c r="AZ56" i="10"/>
  <c r="AY58"/>
  <c r="AY60" s="1"/>
  <c r="BA56" i="5"/>
  <c r="AZ58"/>
  <c r="AZ60" s="1"/>
  <c r="BC17" i="11"/>
  <c r="BB19"/>
  <c r="BB21" s="1"/>
  <c r="BB17" i="8"/>
  <c r="BA19"/>
  <c r="BA21" s="1"/>
  <c r="BC17" i="4"/>
  <c r="BB19"/>
  <c r="BB21" s="1"/>
  <c r="BA56" i="8"/>
  <c r="AZ58"/>
  <c r="AZ60" s="1"/>
  <c r="BA56" i="4"/>
  <c r="AZ58"/>
  <c r="AZ60" s="1"/>
  <c r="BB19" i="10"/>
  <c r="BB21" s="1"/>
  <c r="BC17"/>
  <c r="AZ48"/>
  <c r="AY50"/>
  <c r="AY52" s="1"/>
  <c r="AZ48" i="12"/>
  <c r="AY50"/>
  <c r="AY52" s="1"/>
  <c r="AZ48" i="2"/>
  <c r="AY50"/>
  <c r="AY52" s="1"/>
  <c r="AZ56" i="9"/>
  <c r="AY58"/>
  <c r="AY60" s="1"/>
  <c r="BB17" i="3"/>
  <c r="BA19"/>
  <c r="BA21" s="1"/>
  <c r="AY48" i="5"/>
  <c r="AX50"/>
  <c r="AX52" s="1"/>
  <c r="AZ48" i="9"/>
  <c r="AY50"/>
  <c r="AY52" s="1"/>
  <c r="BD17"/>
  <c r="BC19"/>
  <c r="BC21" s="1"/>
  <c r="AZ56" i="12"/>
  <c r="AY58"/>
  <c r="AY60" s="1"/>
  <c r="BC17"/>
  <c r="BB19"/>
  <c r="BB21" s="1"/>
  <c r="AZ56" i="11"/>
  <c r="AY58"/>
  <c r="AY60" s="1"/>
  <c r="AT5" i="33"/>
  <c r="AV34" i="36"/>
  <c r="AW27"/>
  <c r="AU26" i="33"/>
  <c r="AW26" i="36"/>
  <c r="AU27" i="33"/>
  <c r="AU18"/>
  <c r="AU32"/>
  <c r="AU29"/>
  <c r="AU15"/>
  <c r="AU8"/>
  <c r="AU22"/>
  <c r="AU10"/>
  <c r="AU12"/>
  <c r="AU28"/>
  <c r="AU30"/>
  <c r="AU13"/>
  <c r="AU31"/>
  <c r="AU20"/>
  <c r="AU25"/>
  <c r="AU7"/>
  <c r="AU21"/>
  <c r="AU19"/>
  <c r="AU9"/>
  <c r="AU17"/>
  <c r="AU23"/>
  <c r="AU11"/>
  <c r="AU14"/>
  <c r="AU33"/>
  <c r="AU6"/>
  <c r="AU24"/>
  <c r="AU16"/>
  <c r="AV6" i="36"/>
  <c r="AY48" i="3" l="1"/>
  <c r="AX50"/>
  <c r="AX52" s="1"/>
  <c r="BA48" i="15"/>
  <c r="AZ50"/>
  <c r="AZ52" s="1"/>
  <c r="BB56"/>
  <c r="BA58"/>
  <c r="BA60" s="1"/>
  <c r="BD17"/>
  <c r="BC19"/>
  <c r="BC21" s="1"/>
  <c r="BB17" i="2"/>
  <c r="BA19"/>
  <c r="BA21" s="1"/>
  <c r="BD19" i="9"/>
  <c r="BD21" s="1"/>
  <c r="BE17"/>
  <c r="BA56"/>
  <c r="AZ58"/>
  <c r="AZ60" s="1"/>
  <c r="BD17" i="4"/>
  <c r="BC19"/>
  <c r="BC21" s="1"/>
  <c r="BA56" i="10"/>
  <c r="AZ58"/>
  <c r="AZ60" s="1"/>
  <c r="AZ48" i="8"/>
  <c r="AY50"/>
  <c r="AY52" s="1"/>
  <c r="BA56" i="11"/>
  <c r="AZ58"/>
  <c r="AZ60" s="1"/>
  <c r="BA48" i="9"/>
  <c r="AZ50"/>
  <c r="AZ52" s="1"/>
  <c r="BA48" i="2"/>
  <c r="AZ50"/>
  <c r="AZ52" s="1"/>
  <c r="BB56" i="4"/>
  <c r="BA58"/>
  <c r="BA60" s="1"/>
  <c r="BC17" i="8"/>
  <c r="BB19"/>
  <c r="BB21" s="1"/>
  <c r="BB56" i="2"/>
  <c r="BA58"/>
  <c r="BA60" s="1"/>
  <c r="BC17" i="5"/>
  <c r="BB19"/>
  <c r="BB21" s="1"/>
  <c r="BB56" i="3"/>
  <c r="BA58"/>
  <c r="BA60" s="1"/>
  <c r="BD17" i="12"/>
  <c r="BC19"/>
  <c r="BC21" s="1"/>
  <c r="AZ48" i="5"/>
  <c r="AY50"/>
  <c r="AY52" s="1"/>
  <c r="BA48" i="12"/>
  <c r="AZ50"/>
  <c r="AZ52" s="1"/>
  <c r="BB56" i="8"/>
  <c r="BA58"/>
  <c r="BA60" s="1"/>
  <c r="BD17" i="11"/>
  <c r="BC19"/>
  <c r="BC21" s="1"/>
  <c r="AZ50"/>
  <c r="AZ52" s="1"/>
  <c r="BA48"/>
  <c r="BC19" i="10"/>
  <c r="BC21" s="1"/>
  <c r="BD17"/>
  <c r="BA56" i="12"/>
  <c r="AZ58"/>
  <c r="AZ60" s="1"/>
  <c r="BC17" i="3"/>
  <c r="BB19"/>
  <c r="BB21" s="1"/>
  <c r="BA48" i="10"/>
  <c r="AZ50"/>
  <c r="AZ52" s="1"/>
  <c r="BB56" i="5"/>
  <c r="BA58"/>
  <c r="BA60" s="1"/>
  <c r="BA48" i="4"/>
  <c r="AZ50"/>
  <c r="AZ52" s="1"/>
  <c r="AW34" i="36"/>
  <c r="AX27"/>
  <c r="AV26" i="33"/>
  <c r="AX26" i="36"/>
  <c r="AV27" i="33"/>
  <c r="AU5"/>
  <c r="AU4"/>
  <c r="AV32"/>
  <c r="AV22"/>
  <c r="AV15"/>
  <c r="AV29"/>
  <c r="AV8"/>
  <c r="AV18"/>
  <c r="AV24"/>
  <c r="AV28"/>
  <c r="AV14"/>
  <c r="AV17"/>
  <c r="AV19"/>
  <c r="AV25"/>
  <c r="AV23"/>
  <c r="AV21"/>
  <c r="AV31"/>
  <c r="AV33"/>
  <c r="AV13"/>
  <c r="AV20"/>
  <c r="AV6"/>
  <c r="AV7"/>
  <c r="AV9"/>
  <c r="AV30"/>
  <c r="AV10"/>
  <c r="AV16"/>
  <c r="AV12"/>
  <c r="AV11"/>
  <c r="AW6" i="36"/>
  <c r="BE17" i="15" l="1"/>
  <c r="BD19"/>
  <c r="BD21" s="1"/>
  <c r="BC56"/>
  <c r="BB58"/>
  <c r="BB60" s="1"/>
  <c r="BB48"/>
  <c r="BA50"/>
  <c r="BA52" s="1"/>
  <c r="AZ48" i="3"/>
  <c r="AY50"/>
  <c r="AY52" s="1"/>
  <c r="BC17" i="2"/>
  <c r="BB19"/>
  <c r="BB21" s="1"/>
  <c r="BB48" i="12"/>
  <c r="BA50"/>
  <c r="BA52" s="1"/>
  <c r="BD17" i="5"/>
  <c r="BC19"/>
  <c r="BC21" s="1"/>
  <c r="BB48" i="2"/>
  <c r="BA50"/>
  <c r="BA52" s="1"/>
  <c r="BB56" i="10"/>
  <c r="BA58"/>
  <c r="BA60" s="1"/>
  <c r="BB48" i="11"/>
  <c r="BA50"/>
  <c r="BA52" s="1"/>
  <c r="BB48" i="4"/>
  <c r="BA50"/>
  <c r="BA52" s="1"/>
  <c r="BB48" i="10"/>
  <c r="BA50"/>
  <c r="BA52" s="1"/>
  <c r="BA48" i="5"/>
  <c r="AZ50"/>
  <c r="AZ52" s="1"/>
  <c r="BC56" i="2"/>
  <c r="BB58"/>
  <c r="BB60" s="1"/>
  <c r="BB48" i="9"/>
  <c r="BA50"/>
  <c r="BA52" s="1"/>
  <c r="BE17" i="4"/>
  <c r="BD19"/>
  <c r="BD21" s="1"/>
  <c r="BD17" i="3"/>
  <c r="BC19"/>
  <c r="BC21" s="1"/>
  <c r="BE17" i="11"/>
  <c r="BD19"/>
  <c r="BD21" s="1"/>
  <c r="BE17" i="12"/>
  <c r="BD19"/>
  <c r="BD21" s="1"/>
  <c r="BD17" i="8"/>
  <c r="BC19"/>
  <c r="BC21" s="1"/>
  <c r="BA58" i="11"/>
  <c r="BA60" s="1"/>
  <c r="BB56"/>
  <c r="BB56" i="9"/>
  <c r="BA58"/>
  <c r="BA60" s="1"/>
  <c r="BE17" i="10"/>
  <c r="BD19"/>
  <c r="BD21" s="1"/>
  <c r="BE19" i="9"/>
  <c r="BE21" s="1"/>
  <c r="BF17"/>
  <c r="BC56" i="5"/>
  <c r="BB58"/>
  <c r="BB60" s="1"/>
  <c r="BB56" i="12"/>
  <c r="BA58"/>
  <c r="BA60" s="1"/>
  <c r="BC56" i="8"/>
  <c r="BB58"/>
  <c r="BB60" s="1"/>
  <c r="BC56" i="3"/>
  <c r="BB58"/>
  <c r="BB60" s="1"/>
  <c r="BC56" i="4"/>
  <c r="BB58"/>
  <c r="BB60" s="1"/>
  <c r="BA48" i="8"/>
  <c r="AZ50"/>
  <c r="AZ52" s="1"/>
  <c r="AV5" i="33"/>
  <c r="AX34" i="36"/>
  <c r="AY27"/>
  <c r="AW26" i="33"/>
  <c r="AY26" i="36"/>
  <c r="AW27" i="33"/>
  <c r="AV4"/>
  <c r="AW18"/>
  <c r="AW32"/>
  <c r="AW29"/>
  <c r="AW8"/>
  <c r="AW15"/>
  <c r="AW22"/>
  <c r="AW10"/>
  <c r="AW20"/>
  <c r="AW13"/>
  <c r="AW25"/>
  <c r="AW17"/>
  <c r="AW21"/>
  <c r="AW16"/>
  <c r="AW33"/>
  <c r="AW14"/>
  <c r="AW7"/>
  <c r="AW9"/>
  <c r="AW24"/>
  <c r="AW23"/>
  <c r="AW28"/>
  <c r="AW30"/>
  <c r="AW12"/>
  <c r="AW19"/>
  <c r="AW31"/>
  <c r="AW11"/>
  <c r="AW6"/>
  <c r="AX6" i="36"/>
  <c r="BA48" i="3" l="1"/>
  <c r="AZ50"/>
  <c r="AZ52" s="1"/>
  <c r="BC48" i="15"/>
  <c r="BB50"/>
  <c r="BB52" s="1"/>
  <c r="BD56"/>
  <c r="BC58"/>
  <c r="BC60" s="1"/>
  <c r="BF17"/>
  <c r="BE19"/>
  <c r="BE21" s="1"/>
  <c r="BD17" i="2"/>
  <c r="BC19"/>
  <c r="BC21" s="1"/>
  <c r="BD56" i="8"/>
  <c r="BC58"/>
  <c r="BC60" s="1"/>
  <c r="BF17" i="10"/>
  <c r="BE19"/>
  <c r="BE21" s="1"/>
  <c r="BE19" i="12"/>
  <c r="BE21" s="1"/>
  <c r="BF17"/>
  <c r="BF17" i="4"/>
  <c r="BE19"/>
  <c r="BE21" s="1"/>
  <c r="BC48" i="10"/>
  <c r="BB50"/>
  <c r="BB52" s="1"/>
  <c r="BC48" i="2"/>
  <c r="BB50"/>
  <c r="BB52" s="1"/>
  <c r="BB48" i="8"/>
  <c r="BA50"/>
  <c r="BA52" s="1"/>
  <c r="BC56" i="12"/>
  <c r="BB58"/>
  <c r="BB60" s="1"/>
  <c r="BB58" i="9"/>
  <c r="BB60" s="1"/>
  <c r="BC56"/>
  <c r="BF17" i="11"/>
  <c r="BE19"/>
  <c r="BE21" s="1"/>
  <c r="BC48" i="9"/>
  <c r="BB50"/>
  <c r="BB52" s="1"/>
  <c r="BC48" i="4"/>
  <c r="BB50"/>
  <c r="BB52" s="1"/>
  <c r="BD19" i="5"/>
  <c r="BD21" s="1"/>
  <c r="BE17"/>
  <c r="BC56" i="11"/>
  <c r="BB58"/>
  <c r="BB60" s="1"/>
  <c r="BD56" i="4"/>
  <c r="BC58"/>
  <c r="BC60" s="1"/>
  <c r="BD56" i="5"/>
  <c r="BC58"/>
  <c r="BC60" s="1"/>
  <c r="BE17" i="3"/>
  <c r="BD19"/>
  <c r="BD21" s="1"/>
  <c r="BD56" i="2"/>
  <c r="BC58"/>
  <c r="BC60" s="1"/>
  <c r="BC48" i="11"/>
  <c r="BB50"/>
  <c r="BB52" s="1"/>
  <c r="BB50" i="12"/>
  <c r="BB52" s="1"/>
  <c r="BC48"/>
  <c r="BG17" i="9"/>
  <c r="BF19"/>
  <c r="BF21" s="1"/>
  <c r="BD56" i="3"/>
  <c r="BC58"/>
  <c r="BC60" s="1"/>
  <c r="BE17" i="8"/>
  <c r="BD19"/>
  <c r="BD21" s="1"/>
  <c r="BB48" i="5"/>
  <c r="BA50"/>
  <c r="BA52" s="1"/>
  <c r="BC56" i="10"/>
  <c r="BB58"/>
  <c r="BB60" s="1"/>
  <c r="AY34" i="36"/>
  <c r="AZ27"/>
  <c r="AX26" i="33"/>
  <c r="AZ26" i="36"/>
  <c r="AX27" i="33"/>
  <c r="AW5"/>
  <c r="AW4"/>
  <c r="AX18"/>
  <c r="AX32"/>
  <c r="AX22"/>
  <c r="AX8"/>
  <c r="AX15"/>
  <c r="AX29"/>
  <c r="AX31"/>
  <c r="AX9"/>
  <c r="AX25"/>
  <c r="AX23"/>
  <c r="AX21"/>
  <c r="AX16"/>
  <c r="AX12"/>
  <c r="AX24"/>
  <c r="AX28"/>
  <c r="AX20"/>
  <c r="AX17"/>
  <c r="AX13"/>
  <c r="AX11"/>
  <c r="AX10"/>
  <c r="AX14"/>
  <c r="AX30"/>
  <c r="AX33"/>
  <c r="AX19"/>
  <c r="AX6"/>
  <c r="AX7"/>
  <c r="AY6" i="36"/>
  <c r="BG17" i="15" l="1"/>
  <c r="BF19"/>
  <c r="BF21" s="1"/>
  <c r="BE56"/>
  <c r="BD58"/>
  <c r="BD60" s="1"/>
  <c r="BD48"/>
  <c r="BC50"/>
  <c r="BC52" s="1"/>
  <c r="BB48" i="3"/>
  <c r="BA50"/>
  <c r="BA52" s="1"/>
  <c r="BE17" i="2"/>
  <c r="BD19"/>
  <c r="BD21" s="1"/>
  <c r="BD48" i="12"/>
  <c r="BC50"/>
  <c r="BC52" s="1"/>
  <c r="BD56"/>
  <c r="BC58"/>
  <c r="BC60" s="1"/>
  <c r="BG17"/>
  <c r="BF19"/>
  <c r="BF21" s="1"/>
  <c r="BG17" i="4"/>
  <c r="BF19"/>
  <c r="BF21" s="1"/>
  <c r="BF17" i="8"/>
  <c r="BE19"/>
  <c r="BE21" s="1"/>
  <c r="BD48" i="11"/>
  <c r="BC50"/>
  <c r="BC52" s="1"/>
  <c r="BE56" i="4"/>
  <c r="BD58"/>
  <c r="BD60" s="1"/>
  <c r="BD48" i="9"/>
  <c r="BC50"/>
  <c r="BC52" s="1"/>
  <c r="BB50" i="8"/>
  <c r="BB52" s="1"/>
  <c r="BC48"/>
  <c r="BE56" i="5"/>
  <c r="BD58"/>
  <c r="BD60" s="1"/>
  <c r="BD56" i="10"/>
  <c r="BC58"/>
  <c r="BC60" s="1"/>
  <c r="BE56" i="3"/>
  <c r="BD58"/>
  <c r="BD60" s="1"/>
  <c r="BE56" i="2"/>
  <c r="BD58"/>
  <c r="BD60" s="1"/>
  <c r="BD56" i="11"/>
  <c r="BC58"/>
  <c r="BC60" s="1"/>
  <c r="BG17"/>
  <c r="BF19"/>
  <c r="BF21" s="1"/>
  <c r="BD48" i="2"/>
  <c r="BC50"/>
  <c r="BC52" s="1"/>
  <c r="BG17" i="10"/>
  <c r="BF19"/>
  <c r="BF21" s="1"/>
  <c r="BF17" i="5"/>
  <c r="BE19"/>
  <c r="BE21" s="1"/>
  <c r="BD56" i="9"/>
  <c r="BC58"/>
  <c r="BC60" s="1"/>
  <c r="BD48" i="4"/>
  <c r="BC50"/>
  <c r="BC52" s="1"/>
  <c r="BC48" i="5"/>
  <c r="BB50"/>
  <c r="BB52" s="1"/>
  <c r="BH17" i="9"/>
  <c r="BG19"/>
  <c r="BG21" s="1"/>
  <c r="BF17" i="3"/>
  <c r="BE19"/>
  <c r="BE21" s="1"/>
  <c r="BD48" i="10"/>
  <c r="BC50"/>
  <c r="BC52" s="1"/>
  <c r="BD58" i="8"/>
  <c r="BD60" s="1"/>
  <c r="BE56"/>
  <c r="AZ34" i="36"/>
  <c r="BA27"/>
  <c r="AY26" i="33"/>
  <c r="BA26" i="36"/>
  <c r="AY27" i="33"/>
  <c r="AX5"/>
  <c r="AX4"/>
  <c r="AY18"/>
  <c r="AY32"/>
  <c r="AY29"/>
  <c r="AY8"/>
  <c r="AY15"/>
  <c r="AY22"/>
  <c r="AY10"/>
  <c r="AY16"/>
  <c r="AY20"/>
  <c r="AY6"/>
  <c r="AY4"/>
  <c r="AY17"/>
  <c r="AY31"/>
  <c r="AY9"/>
  <c r="AY30"/>
  <c r="AY25"/>
  <c r="AY33"/>
  <c r="AY23"/>
  <c r="AY28"/>
  <c r="AY24"/>
  <c r="AY14"/>
  <c r="AY19"/>
  <c r="AY11"/>
  <c r="AY21"/>
  <c r="AY12"/>
  <c r="AY7"/>
  <c r="AY13"/>
  <c r="AZ6" i="36"/>
  <c r="BC48" i="3" l="1"/>
  <c r="BB50"/>
  <c r="BB52" s="1"/>
  <c r="BE48" i="15"/>
  <c r="BD50"/>
  <c r="BD52" s="1"/>
  <c r="BF56"/>
  <c r="BE58"/>
  <c r="BE60" s="1"/>
  <c r="BH17"/>
  <c r="BG19"/>
  <c r="BG21" s="1"/>
  <c r="BF17" i="2"/>
  <c r="BE19"/>
  <c r="BE21" s="1"/>
  <c r="BI17" i="9"/>
  <c r="BH19"/>
  <c r="BH21" s="1"/>
  <c r="BE56"/>
  <c r="BD58"/>
  <c r="BD60" s="1"/>
  <c r="BH17" i="11"/>
  <c r="BG19"/>
  <c r="BG21" s="1"/>
  <c r="BE56" i="10"/>
  <c r="BD58"/>
  <c r="BD60" s="1"/>
  <c r="BF56" i="4"/>
  <c r="BE58"/>
  <c r="BE60" s="1"/>
  <c r="BH17"/>
  <c r="BG19"/>
  <c r="BG21" s="1"/>
  <c r="BF56" i="8"/>
  <c r="BE58"/>
  <c r="BE60" s="1"/>
  <c r="BD48" i="5"/>
  <c r="BC50"/>
  <c r="BC52" s="1"/>
  <c r="BF19"/>
  <c r="BF21" s="1"/>
  <c r="BG17"/>
  <c r="BE56" i="11"/>
  <c r="BD58"/>
  <c r="BD60" s="1"/>
  <c r="BF56" i="5"/>
  <c r="BE58"/>
  <c r="BE60" s="1"/>
  <c r="BD50" i="11"/>
  <c r="BD52" s="1"/>
  <c r="BE48"/>
  <c r="BG19" i="12"/>
  <c r="BG21" s="1"/>
  <c r="BH17"/>
  <c r="BD48" i="8"/>
  <c r="BC50"/>
  <c r="BC52" s="1"/>
  <c r="BE48" i="10"/>
  <c r="BD50"/>
  <c r="BD52" s="1"/>
  <c r="BE48" i="4"/>
  <c r="BD50"/>
  <c r="BD52" s="1"/>
  <c r="BH17" i="10"/>
  <c r="BG19"/>
  <c r="BG21" s="1"/>
  <c r="BF56" i="2"/>
  <c r="BE58"/>
  <c r="BE60" s="1"/>
  <c r="BG17" i="8"/>
  <c r="BF19"/>
  <c r="BF21" s="1"/>
  <c r="BE56" i="12"/>
  <c r="BD58"/>
  <c r="BD60" s="1"/>
  <c r="BG17" i="3"/>
  <c r="BF19"/>
  <c r="BF21" s="1"/>
  <c r="BE48" i="2"/>
  <c r="BD50"/>
  <c r="BD52" s="1"/>
  <c r="BE58" i="3"/>
  <c r="BE60" s="1"/>
  <c r="BF56"/>
  <c r="BE48" i="9"/>
  <c r="BD50"/>
  <c r="BD52" s="1"/>
  <c r="BE48" i="12"/>
  <c r="BD50"/>
  <c r="BD52" s="1"/>
  <c r="BA34" i="36"/>
  <c r="BB27"/>
  <c r="AZ26" i="33"/>
  <c r="BB26" i="36"/>
  <c r="AZ27" i="33"/>
  <c r="AY5"/>
  <c r="AZ32"/>
  <c r="AZ18"/>
  <c r="AZ22"/>
  <c r="AZ29"/>
  <c r="AZ15"/>
  <c r="AZ8"/>
  <c r="AZ9"/>
  <c r="AZ30"/>
  <c r="AZ14"/>
  <c r="AZ23"/>
  <c r="AZ20"/>
  <c r="AZ17"/>
  <c r="AZ28"/>
  <c r="AZ13"/>
  <c r="AZ11"/>
  <c r="AZ31"/>
  <c r="AZ19"/>
  <c r="AZ24"/>
  <c r="AZ33"/>
  <c r="AZ25"/>
  <c r="AZ21"/>
  <c r="AZ16"/>
  <c r="AZ6"/>
  <c r="AZ7"/>
  <c r="AZ10"/>
  <c r="AZ12"/>
  <c r="BA6" i="36"/>
  <c r="BI17" i="15" l="1"/>
  <c r="BH19"/>
  <c r="BH21" s="1"/>
  <c r="BG56"/>
  <c r="BF58"/>
  <c r="BF60" s="1"/>
  <c r="BF48"/>
  <c r="BE50"/>
  <c r="BE52" s="1"/>
  <c r="BD48" i="3"/>
  <c r="BC50"/>
  <c r="BC52" s="1"/>
  <c r="BG17" i="2"/>
  <c r="BF19"/>
  <c r="BF21" s="1"/>
  <c r="BG56" i="3"/>
  <c r="BF58"/>
  <c r="BF60" s="1"/>
  <c r="BF48" i="11"/>
  <c r="BE50"/>
  <c r="BE52" s="1"/>
  <c r="BD50" i="5"/>
  <c r="BD52" s="1"/>
  <c r="BE48"/>
  <c r="BF56" i="10"/>
  <c r="BE58"/>
  <c r="BE60" s="1"/>
  <c r="BF48" i="12"/>
  <c r="BE50"/>
  <c r="BE52" s="1"/>
  <c r="BF48" i="2"/>
  <c r="BE50"/>
  <c r="BE52" s="1"/>
  <c r="BH17" i="8"/>
  <c r="BG19"/>
  <c r="BG21" s="1"/>
  <c r="BF48" i="10"/>
  <c r="BE50"/>
  <c r="BE52" s="1"/>
  <c r="BG56" i="5"/>
  <c r="BF58"/>
  <c r="BF60" s="1"/>
  <c r="BG56" i="8"/>
  <c r="BF58"/>
  <c r="BF60" s="1"/>
  <c r="BI17" i="11"/>
  <c r="BH19"/>
  <c r="BH21" s="1"/>
  <c r="BG56" i="2"/>
  <c r="BF58"/>
  <c r="BF60" s="1"/>
  <c r="BD50" i="8"/>
  <c r="BD52" s="1"/>
  <c r="BE48"/>
  <c r="BF56" i="11"/>
  <c r="BE58"/>
  <c r="BE60" s="1"/>
  <c r="BI17" i="4"/>
  <c r="BH19"/>
  <c r="BH21" s="1"/>
  <c r="BF56" i="9"/>
  <c r="BE58"/>
  <c r="BE60" s="1"/>
  <c r="BF48" i="4"/>
  <c r="BE50"/>
  <c r="BE52" s="1"/>
  <c r="BI17" i="12"/>
  <c r="BH19"/>
  <c r="BH21" s="1"/>
  <c r="BG19" i="5"/>
  <c r="BG21" s="1"/>
  <c r="BH17"/>
  <c r="BF56" i="12"/>
  <c r="BE58"/>
  <c r="BE60" s="1"/>
  <c r="BF48" i="9"/>
  <c r="BE50"/>
  <c r="BE52" s="1"/>
  <c r="BH17" i="3"/>
  <c r="BG19"/>
  <c r="BG21" s="1"/>
  <c r="BI17" i="10"/>
  <c r="BH19"/>
  <c r="BH21" s="1"/>
  <c r="BG56" i="4"/>
  <c r="BF58"/>
  <c r="BF60" s="1"/>
  <c r="BJ17" i="9"/>
  <c r="BI19"/>
  <c r="BI21" s="1"/>
  <c r="AZ4" i="33"/>
  <c r="BB34" i="36"/>
  <c r="BC27"/>
  <c r="BA26" i="33"/>
  <c r="BC26" i="36"/>
  <c r="BA27" i="33"/>
  <c r="AZ5"/>
  <c r="BA32"/>
  <c r="BA18"/>
  <c r="BA8"/>
  <c r="BA22"/>
  <c r="BA15"/>
  <c r="BA29"/>
  <c r="BA10"/>
  <c r="BA21"/>
  <c r="BA17"/>
  <c r="BA25"/>
  <c r="BA20"/>
  <c r="BA31"/>
  <c r="BA28"/>
  <c r="BA7"/>
  <c r="BA13"/>
  <c r="BA19"/>
  <c r="BA6"/>
  <c r="BA23"/>
  <c r="BA9"/>
  <c r="BA14"/>
  <c r="BA24"/>
  <c r="BA30"/>
  <c r="BA33"/>
  <c r="BA16"/>
  <c r="BA11"/>
  <c r="BA12"/>
  <c r="BB6" i="36"/>
  <c r="BE48" i="3" l="1"/>
  <c r="BD50"/>
  <c r="BD52" s="1"/>
  <c r="BG48" i="15"/>
  <c r="BF50"/>
  <c r="BF52" s="1"/>
  <c r="BH56"/>
  <c r="BG58"/>
  <c r="BG60" s="1"/>
  <c r="BJ17"/>
  <c r="BI19"/>
  <c r="BI21" s="1"/>
  <c r="BH17" i="2"/>
  <c r="BG19"/>
  <c r="BG21" s="1"/>
  <c r="BI17" i="3"/>
  <c r="BH19"/>
  <c r="BH21" s="1"/>
  <c r="BJ17" i="12"/>
  <c r="BI19"/>
  <c r="BI21" s="1"/>
  <c r="BG56" i="11"/>
  <c r="BF58"/>
  <c r="BF60" s="1"/>
  <c r="BG48" i="10"/>
  <c r="BF50"/>
  <c r="BF52" s="1"/>
  <c r="BG56"/>
  <c r="BF58"/>
  <c r="BF60" s="1"/>
  <c r="BF48" i="8"/>
  <c r="BE50"/>
  <c r="BE52" s="1"/>
  <c r="BF48" i="5"/>
  <c r="BE50"/>
  <c r="BE52" s="1"/>
  <c r="BK17" i="9"/>
  <c r="BJ19"/>
  <c r="BJ21" s="1"/>
  <c r="BG48"/>
  <c r="BF50"/>
  <c r="BF52" s="1"/>
  <c r="BG48" i="4"/>
  <c r="BF50"/>
  <c r="BF52" s="1"/>
  <c r="BJ17" i="11"/>
  <c r="BI19"/>
  <c r="BI21" s="1"/>
  <c r="BI17" i="8"/>
  <c r="BH19"/>
  <c r="BH21" s="1"/>
  <c r="BH56" i="4"/>
  <c r="BG58"/>
  <c r="BG60" s="1"/>
  <c r="BG56" i="12"/>
  <c r="BF58"/>
  <c r="BF60" s="1"/>
  <c r="BG56" i="9"/>
  <c r="BF58"/>
  <c r="BF60" s="1"/>
  <c r="BH56" i="2"/>
  <c r="BG58"/>
  <c r="BG60" s="1"/>
  <c r="BH56" i="8"/>
  <c r="BG58"/>
  <c r="BG60" s="1"/>
  <c r="BG48" i="2"/>
  <c r="BF50"/>
  <c r="BF52" s="1"/>
  <c r="BG48" i="11"/>
  <c r="BF50"/>
  <c r="BF52" s="1"/>
  <c r="BI17" i="5"/>
  <c r="BH19"/>
  <c r="BH21" s="1"/>
  <c r="BJ17" i="10"/>
  <c r="BI19"/>
  <c r="BI21" s="1"/>
  <c r="BJ17" i="4"/>
  <c r="BI19"/>
  <c r="BI21" s="1"/>
  <c r="BH56" i="5"/>
  <c r="BG58"/>
  <c r="BG60" s="1"/>
  <c r="BG48" i="12"/>
  <c r="BF50"/>
  <c r="BF52" s="1"/>
  <c r="BH56" i="3"/>
  <c r="BG58"/>
  <c r="BG60" s="1"/>
  <c r="BA4" i="33"/>
  <c r="BC34" i="36"/>
  <c r="BD27"/>
  <c r="BB26" i="33"/>
  <c r="BD26" i="36"/>
  <c r="BB27" i="33"/>
  <c r="BA5"/>
  <c r="BB32"/>
  <c r="BB18"/>
  <c r="BB8"/>
  <c r="BB29"/>
  <c r="BB22"/>
  <c r="BB15"/>
  <c r="BB17"/>
  <c r="BB9"/>
  <c r="BB23"/>
  <c r="BB21"/>
  <c r="BB19"/>
  <c r="BB7"/>
  <c r="BB14"/>
  <c r="BB12"/>
  <c r="BB28"/>
  <c r="BB13"/>
  <c r="BB33"/>
  <c r="BB10"/>
  <c r="BB16"/>
  <c r="BB24"/>
  <c r="BB25"/>
  <c r="BB11"/>
  <c r="BB31"/>
  <c r="BB30"/>
  <c r="BB20"/>
  <c r="BB6"/>
  <c r="BC6" i="36"/>
  <c r="BK17" i="15" l="1"/>
  <c r="BJ19"/>
  <c r="BJ21" s="1"/>
  <c r="BI56"/>
  <c r="BH58"/>
  <c r="BH60" s="1"/>
  <c r="BH48"/>
  <c r="BG50"/>
  <c r="BG52" s="1"/>
  <c r="BF48" i="3"/>
  <c r="BE50"/>
  <c r="BE52" s="1"/>
  <c r="BI17" i="2"/>
  <c r="BH19"/>
  <c r="BH21" s="1"/>
  <c r="BH48" i="11"/>
  <c r="BG50"/>
  <c r="BG52" s="1"/>
  <c r="BG58" i="9"/>
  <c r="BG60" s="1"/>
  <c r="BH56"/>
  <c r="BK17" i="11"/>
  <c r="BJ19"/>
  <c r="BJ21" s="1"/>
  <c r="BG48" i="5"/>
  <c r="BF50"/>
  <c r="BF52" s="1"/>
  <c r="BI56" i="3"/>
  <c r="BH58"/>
  <c r="BH60" s="1"/>
  <c r="BK17" i="4"/>
  <c r="BJ19"/>
  <c r="BJ21" s="1"/>
  <c r="BH48" i="2"/>
  <c r="BG50"/>
  <c r="BG52" s="1"/>
  <c r="BH56" i="12"/>
  <c r="BG58"/>
  <c r="BG60" s="1"/>
  <c r="BH48" i="4"/>
  <c r="BG50"/>
  <c r="BG52" s="1"/>
  <c r="BG48" i="8"/>
  <c r="BF50"/>
  <c r="BF52" s="1"/>
  <c r="BG58" i="11"/>
  <c r="BG60" s="1"/>
  <c r="BH56"/>
  <c r="BG50" i="12"/>
  <c r="BG52" s="1"/>
  <c r="BH48"/>
  <c r="BK17" i="10"/>
  <c r="BJ19"/>
  <c r="BJ21" s="1"/>
  <c r="BI56" i="8"/>
  <c r="BH58"/>
  <c r="BH60" s="1"/>
  <c r="BI56" i="4"/>
  <c r="BH58"/>
  <c r="BH60" s="1"/>
  <c r="BH48" i="9"/>
  <c r="BG50"/>
  <c r="BG52" s="1"/>
  <c r="BH56" i="10"/>
  <c r="BG58"/>
  <c r="BG60" s="1"/>
  <c r="BK17" i="12"/>
  <c r="BJ19"/>
  <c r="BJ21" s="1"/>
  <c r="BI56" i="5"/>
  <c r="BH58"/>
  <c r="BH60" s="1"/>
  <c r="BI19"/>
  <c r="BI21" s="1"/>
  <c r="BJ17"/>
  <c r="BI56" i="2"/>
  <c r="BH58"/>
  <c r="BH60" s="1"/>
  <c r="BJ17" i="8"/>
  <c r="BI19"/>
  <c r="BI21" s="1"/>
  <c r="BK19" i="9"/>
  <c r="BK21" s="1"/>
  <c r="BL17"/>
  <c r="BH48" i="10"/>
  <c r="BG50"/>
  <c r="BG52" s="1"/>
  <c r="BJ17" i="3"/>
  <c r="BI19"/>
  <c r="BI21" s="1"/>
  <c r="BD34" i="36"/>
  <c r="BC26" i="33"/>
  <c r="BE27" i="36"/>
  <c r="BE26"/>
  <c r="BC27" i="33"/>
  <c r="BB5"/>
  <c r="BB4"/>
  <c r="BC18"/>
  <c r="BC32"/>
  <c r="BC29"/>
  <c r="BC8"/>
  <c r="BC22"/>
  <c r="BC15"/>
  <c r="BC33"/>
  <c r="BC25"/>
  <c r="BC28"/>
  <c r="BC30"/>
  <c r="BC6"/>
  <c r="BC9"/>
  <c r="BC11"/>
  <c r="BC19"/>
  <c r="BC14"/>
  <c r="BC12"/>
  <c r="BC31"/>
  <c r="BC21"/>
  <c r="BC13"/>
  <c r="BC20"/>
  <c r="BC7"/>
  <c r="BC10"/>
  <c r="BC24"/>
  <c r="BC16"/>
  <c r="BC23"/>
  <c r="BC17"/>
  <c r="BD6" i="36"/>
  <c r="BG48" i="3" l="1"/>
  <c r="BF50"/>
  <c r="BF52" s="1"/>
  <c r="BI48" i="15"/>
  <c r="BH50"/>
  <c r="BH52" s="1"/>
  <c r="BJ56"/>
  <c r="BI58"/>
  <c r="BI60" s="1"/>
  <c r="BL17"/>
  <c r="BK19"/>
  <c r="BK21" s="1"/>
  <c r="BJ17" i="2"/>
  <c r="BI19"/>
  <c r="BI21" s="1"/>
  <c r="BK17" i="8"/>
  <c r="BJ19"/>
  <c r="BJ21" s="1"/>
  <c r="BK19" i="12"/>
  <c r="BK21" s="1"/>
  <c r="BL17"/>
  <c r="BI58" i="8"/>
  <c r="BI60" s="1"/>
  <c r="BJ56"/>
  <c r="BH48"/>
  <c r="BG50"/>
  <c r="BG52" s="1"/>
  <c r="BL17" i="4"/>
  <c r="BK19"/>
  <c r="BK21" s="1"/>
  <c r="BL17" i="11"/>
  <c r="BK19"/>
  <c r="BK21" s="1"/>
  <c r="BI56" i="9"/>
  <c r="BH58"/>
  <c r="BH60" s="1"/>
  <c r="BK17" i="3"/>
  <c r="BJ19"/>
  <c r="BJ21" s="1"/>
  <c r="BJ56" i="2"/>
  <c r="BI58"/>
  <c r="BI60" s="1"/>
  <c r="BI56" i="10"/>
  <c r="BH58"/>
  <c r="BH60" s="1"/>
  <c r="BL17"/>
  <c r="BK19"/>
  <c r="BK21" s="1"/>
  <c r="BI48" i="4"/>
  <c r="BH50"/>
  <c r="BH52" s="1"/>
  <c r="BI58" i="3"/>
  <c r="BI60" s="1"/>
  <c r="BJ56"/>
  <c r="BJ19" i="5"/>
  <c r="BJ21" s="1"/>
  <c r="BK17"/>
  <c r="BI48" i="12"/>
  <c r="BH50"/>
  <c r="BH52" s="1"/>
  <c r="BI48" i="10"/>
  <c r="BH50"/>
  <c r="BH52" s="1"/>
  <c r="BI48" i="9"/>
  <c r="BH50"/>
  <c r="BH52" s="1"/>
  <c r="BI56" i="12"/>
  <c r="BH58"/>
  <c r="BH60" s="1"/>
  <c r="BI48" i="11"/>
  <c r="BH50"/>
  <c r="BH52" s="1"/>
  <c r="BM17" i="9"/>
  <c r="BL19"/>
  <c r="BL21" s="1"/>
  <c r="BI56" i="11"/>
  <c r="BH58"/>
  <c r="BH60" s="1"/>
  <c r="BJ56" i="5"/>
  <c r="BI58"/>
  <c r="BI60" s="1"/>
  <c r="BJ56" i="4"/>
  <c r="BI58"/>
  <c r="BI60" s="1"/>
  <c r="BI48" i="2"/>
  <c r="BH50"/>
  <c r="BH52" s="1"/>
  <c r="BG50" i="5"/>
  <c r="BG52" s="1"/>
  <c r="BH48"/>
  <c r="BC5" i="33"/>
  <c r="BE34" i="36"/>
  <c r="BD26" i="33"/>
  <c r="BF27" i="36"/>
  <c r="BF26"/>
  <c r="BD27" i="33"/>
  <c r="BC4"/>
  <c r="BD32"/>
  <c r="BD18"/>
  <c r="BD8"/>
  <c r="BD15"/>
  <c r="BD29"/>
  <c r="BD22"/>
  <c r="BD6"/>
  <c r="BD10"/>
  <c r="BD24"/>
  <c r="BD20"/>
  <c r="BD23"/>
  <c r="BD28"/>
  <c r="BD11"/>
  <c r="BD21"/>
  <c r="BD31"/>
  <c r="BD7"/>
  <c r="BD9"/>
  <c r="BD30"/>
  <c r="BD12"/>
  <c r="BD19"/>
  <c r="BD13"/>
  <c r="BD17"/>
  <c r="BD16"/>
  <c r="BD25"/>
  <c r="BD33"/>
  <c r="BD14"/>
  <c r="BE6" i="36"/>
  <c r="BM17" i="15" l="1"/>
  <c r="BL19"/>
  <c r="BL21" s="1"/>
  <c r="BK56"/>
  <c r="BJ58"/>
  <c r="BJ60" s="1"/>
  <c r="BJ48"/>
  <c r="BI50"/>
  <c r="BI52" s="1"/>
  <c r="BH48" i="3"/>
  <c r="BG50"/>
  <c r="BG52" s="1"/>
  <c r="BK17" i="2"/>
  <c r="BJ19"/>
  <c r="BJ21" s="1"/>
  <c r="BK56" i="4"/>
  <c r="BJ58"/>
  <c r="BJ60" s="1"/>
  <c r="BI50" i="11"/>
  <c r="BI52" s="1"/>
  <c r="BJ48"/>
  <c r="BJ48" i="10"/>
  <c r="BI50"/>
  <c r="BI52" s="1"/>
  <c r="BJ48" i="4"/>
  <c r="BI50"/>
  <c r="BI52" s="1"/>
  <c r="BL17" i="3"/>
  <c r="BK19"/>
  <c r="BK21" s="1"/>
  <c r="BI48" i="8"/>
  <c r="BH50"/>
  <c r="BH52" s="1"/>
  <c r="BK56"/>
  <c r="BJ58"/>
  <c r="BJ60" s="1"/>
  <c r="BK56" i="5"/>
  <c r="BJ58"/>
  <c r="BJ60" s="1"/>
  <c r="BI50" i="12"/>
  <c r="BI52" s="1"/>
  <c r="BJ48"/>
  <c r="BM17" i="10"/>
  <c r="BL19"/>
  <c r="BL21" s="1"/>
  <c r="BJ56" i="9"/>
  <c r="BI58"/>
  <c r="BI60" s="1"/>
  <c r="BH50" i="5"/>
  <c r="BH52" s="1"/>
  <c r="BI48"/>
  <c r="BL17"/>
  <c r="BK19"/>
  <c r="BK21" s="1"/>
  <c r="BM17" i="12"/>
  <c r="BL19"/>
  <c r="BL21" s="1"/>
  <c r="BI58" i="11"/>
  <c r="BI60" s="1"/>
  <c r="BJ56"/>
  <c r="BJ56" i="12"/>
  <c r="BI58"/>
  <c r="BI60" s="1"/>
  <c r="BJ56" i="10"/>
  <c r="BI58"/>
  <c r="BI60" s="1"/>
  <c r="BM17" i="11"/>
  <c r="BL19"/>
  <c r="BL21" s="1"/>
  <c r="BK56" i="3"/>
  <c r="BJ58"/>
  <c r="BJ60" s="1"/>
  <c r="BJ48" i="2"/>
  <c r="BI50"/>
  <c r="BI52" s="1"/>
  <c r="BN17" i="9"/>
  <c r="BM19"/>
  <c r="BM21" s="1"/>
  <c r="BJ48"/>
  <c r="BI50"/>
  <c r="BI52" s="1"/>
  <c r="BK56" i="2"/>
  <c r="BJ58"/>
  <c r="BJ60" s="1"/>
  <c r="BM17" i="4"/>
  <c r="BL19"/>
  <c r="BL21" s="1"/>
  <c r="BL17" i="8"/>
  <c r="BK19"/>
  <c r="BK21" s="1"/>
  <c r="BD4" i="33"/>
  <c r="BF34" i="36"/>
  <c r="BG27"/>
  <c r="BE26" i="33"/>
  <c r="BG26" i="36"/>
  <c r="BE27" i="33"/>
  <c r="BD5"/>
  <c r="BE32"/>
  <c r="BE18"/>
  <c r="BE15"/>
  <c r="BE8"/>
  <c r="BE22"/>
  <c r="BE29"/>
  <c r="BE11"/>
  <c r="BE24"/>
  <c r="BE7"/>
  <c r="BE23"/>
  <c r="BE19"/>
  <c r="BE9"/>
  <c r="BE30"/>
  <c r="BE10"/>
  <c r="BE13"/>
  <c r="BE33"/>
  <c r="BE20"/>
  <c r="BE12"/>
  <c r="BE21"/>
  <c r="BE17"/>
  <c r="BE31"/>
  <c r="BE25"/>
  <c r="BE16"/>
  <c r="BE6"/>
  <c r="BE14"/>
  <c r="BE28"/>
  <c r="BF6" i="36"/>
  <c r="BI48" i="3" l="1"/>
  <c r="BH50"/>
  <c r="BH52" s="1"/>
  <c r="BK48" i="15"/>
  <c r="BJ50"/>
  <c r="BJ52" s="1"/>
  <c r="BL56"/>
  <c r="BK58"/>
  <c r="BK60" s="1"/>
  <c r="BN17"/>
  <c r="BM19"/>
  <c r="BM21" s="1"/>
  <c r="BL17" i="2"/>
  <c r="BK19"/>
  <c r="BK21" s="1"/>
  <c r="BK48" i="9"/>
  <c r="BJ50"/>
  <c r="BJ52" s="1"/>
  <c r="BN17" i="11"/>
  <c r="BM19"/>
  <c r="BM21" s="1"/>
  <c r="BN17" i="12"/>
  <c r="BM19"/>
  <c r="BM21" s="1"/>
  <c r="BM19" i="10"/>
  <c r="BM21" s="1"/>
  <c r="BN17"/>
  <c r="BK48" i="4"/>
  <c r="BJ50"/>
  <c r="BJ52" s="1"/>
  <c r="BK48" i="12"/>
  <c r="BJ50"/>
  <c r="BJ52" s="1"/>
  <c r="BM17" i="8"/>
  <c r="BL19"/>
  <c r="BL21" s="1"/>
  <c r="BO17" i="9"/>
  <c r="BN19"/>
  <c r="BN21" s="1"/>
  <c r="BK56" i="10"/>
  <c r="BJ58"/>
  <c r="BJ60" s="1"/>
  <c r="BM17" i="5"/>
  <c r="BL19"/>
  <c r="BL21" s="1"/>
  <c r="BL56" i="8"/>
  <c r="BK58"/>
  <c r="BK60" s="1"/>
  <c r="BK48" i="10"/>
  <c r="BJ50"/>
  <c r="BJ52" s="1"/>
  <c r="BJ48" i="5"/>
  <c r="BI50"/>
  <c r="BI52" s="1"/>
  <c r="BJ50" i="11"/>
  <c r="BJ52" s="1"/>
  <c r="BK48"/>
  <c r="BN17" i="4"/>
  <c r="BM19"/>
  <c r="BM21" s="1"/>
  <c r="BK48" i="2"/>
  <c r="BJ50"/>
  <c r="BJ52" s="1"/>
  <c r="BK56" i="12"/>
  <c r="BJ58"/>
  <c r="BJ60" s="1"/>
  <c r="BJ48" i="8"/>
  <c r="BI50"/>
  <c r="BI52" s="1"/>
  <c r="BJ58" i="11"/>
  <c r="BJ60" s="1"/>
  <c r="BK56"/>
  <c r="BL56" i="2"/>
  <c r="BK58"/>
  <c r="BK60" s="1"/>
  <c r="BL56" i="3"/>
  <c r="BK58"/>
  <c r="BK60" s="1"/>
  <c r="BK56" i="9"/>
  <c r="BJ58"/>
  <c r="BJ60" s="1"/>
  <c r="BL56" i="5"/>
  <c r="BK58"/>
  <c r="BK60" s="1"/>
  <c r="BM17" i="3"/>
  <c r="BL19"/>
  <c r="BL21" s="1"/>
  <c r="BL56" i="4"/>
  <c r="BK58"/>
  <c r="BK60" s="1"/>
  <c r="BE5" i="33"/>
  <c r="BE4"/>
  <c r="BG34" i="36"/>
  <c r="BH27"/>
  <c r="BF26" i="33"/>
  <c r="BH26" i="36"/>
  <c r="BF27" i="33"/>
  <c r="BF32"/>
  <c r="BF18"/>
  <c r="BF8"/>
  <c r="BF22"/>
  <c r="BF29"/>
  <c r="BF15"/>
  <c r="BF31"/>
  <c r="BF23"/>
  <c r="BF13"/>
  <c r="BF17"/>
  <c r="BF19"/>
  <c r="BF25"/>
  <c r="BF24"/>
  <c r="BF16"/>
  <c r="BF12"/>
  <c r="BF28"/>
  <c r="BF21"/>
  <c r="BF7"/>
  <c r="BF9"/>
  <c r="BF33"/>
  <c r="BF14"/>
  <c r="BF10"/>
  <c r="BF20"/>
  <c r="BF11"/>
  <c r="BF6"/>
  <c r="BF30"/>
  <c r="BG6" i="36"/>
  <c r="BO17" i="15" l="1"/>
  <c r="BN19"/>
  <c r="BN21" s="1"/>
  <c r="BM56"/>
  <c r="BL58"/>
  <c r="BL60" s="1"/>
  <c r="BL48"/>
  <c r="BK50"/>
  <c r="BK52" s="1"/>
  <c r="BJ48" i="3"/>
  <c r="BI50"/>
  <c r="BI52" s="1"/>
  <c r="BM17" i="2"/>
  <c r="BL19"/>
  <c r="BL21" s="1"/>
  <c r="BL56" i="9"/>
  <c r="BK58"/>
  <c r="BK60" s="1"/>
  <c r="BK48" i="8"/>
  <c r="BJ50"/>
  <c r="BJ52" s="1"/>
  <c r="BM56"/>
  <c r="BL58"/>
  <c r="BL60" s="1"/>
  <c r="BN17"/>
  <c r="BM19"/>
  <c r="BM21" s="1"/>
  <c r="BM56" i="4"/>
  <c r="BL58"/>
  <c r="BL60" s="1"/>
  <c r="BL58" i="3"/>
  <c r="BL60" s="1"/>
  <c r="BM56"/>
  <c r="BL56" i="12"/>
  <c r="BK58"/>
  <c r="BK60" s="1"/>
  <c r="BN17" i="5"/>
  <c r="BM19"/>
  <c r="BM21" s="1"/>
  <c r="BL48" i="12"/>
  <c r="BK50"/>
  <c r="BK52" s="1"/>
  <c r="BN19"/>
  <c r="BN21" s="1"/>
  <c r="BO17"/>
  <c r="BL48" i="11"/>
  <c r="BK50"/>
  <c r="BK52" s="1"/>
  <c r="BN17" i="3"/>
  <c r="BM19"/>
  <c r="BM21" s="1"/>
  <c r="BM56" i="2"/>
  <c r="BL58"/>
  <c r="BL60" s="1"/>
  <c r="BL48"/>
  <c r="BK50"/>
  <c r="BK52" s="1"/>
  <c r="BJ50" i="5"/>
  <c r="BJ52" s="1"/>
  <c r="BK48"/>
  <c r="BL56" i="10"/>
  <c r="BK58"/>
  <c r="BK60" s="1"/>
  <c r="BL48" i="4"/>
  <c r="BK50"/>
  <c r="BK52" s="1"/>
  <c r="BO17" i="11"/>
  <c r="BN19"/>
  <c r="BN21" s="1"/>
  <c r="BL56"/>
  <c r="BK58"/>
  <c r="BK60" s="1"/>
  <c r="BO17" i="10"/>
  <c r="BN19"/>
  <c r="BN21" s="1"/>
  <c r="BM56" i="5"/>
  <c r="BL58"/>
  <c r="BL60" s="1"/>
  <c r="BO17" i="4"/>
  <c r="BN19"/>
  <c r="BN21" s="1"/>
  <c r="BL48" i="10"/>
  <c r="BK50"/>
  <c r="BK52" s="1"/>
  <c r="BP17" i="9"/>
  <c r="BO19"/>
  <c r="BO21" s="1"/>
  <c r="BL48"/>
  <c r="BK50"/>
  <c r="BK52" s="1"/>
  <c r="BH34" i="36"/>
  <c r="BG26" i="33"/>
  <c r="BI27" i="36"/>
  <c r="BI26"/>
  <c r="BG27" i="33"/>
  <c r="BF5"/>
  <c r="BF4"/>
  <c r="BG18"/>
  <c r="BG32"/>
  <c r="BG29"/>
  <c r="BG15"/>
  <c r="BG8"/>
  <c r="BG22"/>
  <c r="BG10"/>
  <c r="BG20"/>
  <c r="BG33"/>
  <c r="BG23"/>
  <c r="BG13"/>
  <c r="BG16"/>
  <c r="BG11"/>
  <c r="BG31"/>
  <c r="BG30"/>
  <c r="BG25"/>
  <c r="BG24"/>
  <c r="BG21"/>
  <c r="BG12"/>
  <c r="BG14"/>
  <c r="BG19"/>
  <c r="BG6"/>
  <c r="BG7"/>
  <c r="BG9"/>
  <c r="BG28"/>
  <c r="BG17"/>
  <c r="BH6" i="36"/>
  <c r="BK48" i="3" l="1"/>
  <c r="BJ50"/>
  <c r="BJ52" s="1"/>
  <c r="BM48" i="15"/>
  <c r="BL50"/>
  <c r="BL52" s="1"/>
  <c r="BN56"/>
  <c r="BM58"/>
  <c r="BM60" s="1"/>
  <c r="BP17"/>
  <c r="BO19"/>
  <c r="BO21" s="1"/>
  <c r="BM19" i="2"/>
  <c r="BM21" s="1"/>
  <c r="BN17"/>
  <c r="BL48" i="5"/>
  <c r="BK50"/>
  <c r="BK52" s="1"/>
  <c r="BM56" i="11"/>
  <c r="BL58"/>
  <c r="BL60" s="1"/>
  <c r="BP17" i="12"/>
  <c r="BO19"/>
  <c r="BO21" s="1"/>
  <c r="BO17" i="8"/>
  <c r="BN19"/>
  <c r="BN21" s="1"/>
  <c r="BM48" i="9"/>
  <c r="BL50"/>
  <c r="BL52" s="1"/>
  <c r="BP17" i="4"/>
  <c r="BO19"/>
  <c r="BO21" s="1"/>
  <c r="BP17" i="11"/>
  <c r="BO19"/>
  <c r="BO21" s="1"/>
  <c r="BM48" i="2"/>
  <c r="BL50"/>
  <c r="BL52" s="1"/>
  <c r="BM56" i="12"/>
  <c r="BL58"/>
  <c r="BL60" s="1"/>
  <c r="BM58" i="8"/>
  <c r="BM60" s="1"/>
  <c r="BN56"/>
  <c r="BM48" i="10"/>
  <c r="BL50"/>
  <c r="BL52" s="1"/>
  <c r="BN56" i="3"/>
  <c r="BM58"/>
  <c r="BM60" s="1"/>
  <c r="BM58" i="5"/>
  <c r="BM60" s="1"/>
  <c r="BN56"/>
  <c r="BM48" i="4"/>
  <c r="BL50"/>
  <c r="BL52" s="1"/>
  <c r="BN56" i="2"/>
  <c r="BM58"/>
  <c r="BM60" s="1"/>
  <c r="BM48" i="12"/>
  <c r="BL50"/>
  <c r="BL52" s="1"/>
  <c r="BL48" i="8"/>
  <c r="BK50"/>
  <c r="BK52" s="1"/>
  <c r="BM48" i="11"/>
  <c r="BL50"/>
  <c r="BL52" s="1"/>
  <c r="BQ17" i="9"/>
  <c r="BP19"/>
  <c r="BP21" s="1"/>
  <c r="BP17" i="10"/>
  <c r="BO19"/>
  <c r="BO21" s="1"/>
  <c r="BM56"/>
  <c r="BL58"/>
  <c r="BL60" s="1"/>
  <c r="BO17" i="3"/>
  <c r="BN19"/>
  <c r="BN21" s="1"/>
  <c r="BN19" i="5"/>
  <c r="BN21" s="1"/>
  <c r="BO17"/>
  <c r="BN56" i="4"/>
  <c r="BM58"/>
  <c r="BM60" s="1"/>
  <c r="BM56" i="9"/>
  <c r="BL58"/>
  <c r="BL60" s="1"/>
  <c r="BI34" i="36"/>
  <c r="BJ27"/>
  <c r="BH26" i="33"/>
  <c r="BJ26" i="36"/>
  <c r="BH27" i="33"/>
  <c r="BG5"/>
  <c r="BG4"/>
  <c r="BH18"/>
  <c r="BH8"/>
  <c r="BH29"/>
  <c r="BH32"/>
  <c r="BH15"/>
  <c r="BH22"/>
  <c r="BH11"/>
  <c r="BH30"/>
  <c r="BH16"/>
  <c r="BH28"/>
  <c r="BH10"/>
  <c r="BH12"/>
  <c r="BH20"/>
  <c r="BH24"/>
  <c r="BH21"/>
  <c r="BH25"/>
  <c r="BH13"/>
  <c r="BH14"/>
  <c r="BH33"/>
  <c r="BH6"/>
  <c r="BH17"/>
  <c r="BH7"/>
  <c r="BH9"/>
  <c r="BH19"/>
  <c r="BH23"/>
  <c r="BH31"/>
  <c r="BI6" i="36"/>
  <c r="BQ17" i="15" l="1"/>
  <c r="BP19"/>
  <c r="BP21" s="1"/>
  <c r="BO56"/>
  <c r="BN58"/>
  <c r="BN60" s="1"/>
  <c r="BN48"/>
  <c r="BM50"/>
  <c r="BM52" s="1"/>
  <c r="BL48" i="3"/>
  <c r="BK50"/>
  <c r="BK52" s="1"/>
  <c r="BO17" i="2"/>
  <c r="BN19"/>
  <c r="BN21" s="1"/>
  <c r="BP17" i="3"/>
  <c r="BO19"/>
  <c r="BO21" s="1"/>
  <c r="BN48" i="11"/>
  <c r="BM50"/>
  <c r="BM52" s="1"/>
  <c r="BN48" i="4"/>
  <c r="BM50"/>
  <c r="BM52" s="1"/>
  <c r="BN48" i="10"/>
  <c r="BM50"/>
  <c r="BM52" s="1"/>
  <c r="BQ17" i="11"/>
  <c r="BP19"/>
  <c r="BP21" s="1"/>
  <c r="BQ17" i="12"/>
  <c r="BP19"/>
  <c r="BP21" s="1"/>
  <c r="BO56" i="5"/>
  <c r="BN58"/>
  <c r="BN60" s="1"/>
  <c r="BO56" i="8"/>
  <c r="BN58"/>
  <c r="BN60" s="1"/>
  <c r="BN56" i="9"/>
  <c r="BM58"/>
  <c r="BM60" s="1"/>
  <c r="BN56" i="10"/>
  <c r="BM58"/>
  <c r="BM60" s="1"/>
  <c r="BM48" i="8"/>
  <c r="BL50"/>
  <c r="BL52" s="1"/>
  <c r="BQ17" i="4"/>
  <c r="BP19"/>
  <c r="BP21" s="1"/>
  <c r="BN56" i="11"/>
  <c r="BM58"/>
  <c r="BM60" s="1"/>
  <c r="BN58" i="4"/>
  <c r="BN60" s="1"/>
  <c r="BO56"/>
  <c r="BP19" i="10"/>
  <c r="BP21" s="1"/>
  <c r="BQ17"/>
  <c r="BM50" i="12"/>
  <c r="BM52" s="1"/>
  <c r="BN48"/>
  <c r="BM58"/>
  <c r="BM60" s="1"/>
  <c r="BN56"/>
  <c r="BN48" i="9"/>
  <c r="BM50"/>
  <c r="BM52" s="1"/>
  <c r="BP17" i="5"/>
  <c r="BO19"/>
  <c r="BO21" s="1"/>
  <c r="BR17" i="9"/>
  <c r="BQ19"/>
  <c r="BQ21" s="1"/>
  <c r="BO56" i="2"/>
  <c r="BN58"/>
  <c r="BN60" s="1"/>
  <c r="BO56" i="3"/>
  <c r="BN58"/>
  <c r="BN60" s="1"/>
  <c r="BN48" i="2"/>
  <c r="BM50"/>
  <c r="BM52" s="1"/>
  <c r="BP17" i="8"/>
  <c r="BO19"/>
  <c r="BO21" s="1"/>
  <c r="BM48" i="5"/>
  <c r="BL50"/>
  <c r="BL52" s="1"/>
  <c r="BJ34" i="36"/>
  <c r="BK27"/>
  <c r="BI26" i="33"/>
  <c r="BK26" i="36"/>
  <c r="BI27" i="33"/>
  <c r="BH5"/>
  <c r="BH4"/>
  <c r="BI18"/>
  <c r="BI32"/>
  <c r="BI22"/>
  <c r="BI15"/>
  <c r="BI29"/>
  <c r="BI8"/>
  <c r="BI10"/>
  <c r="BI13"/>
  <c r="BI24"/>
  <c r="BI17"/>
  <c r="BI19"/>
  <c r="BI28"/>
  <c r="BI33"/>
  <c r="BI16"/>
  <c r="BI14"/>
  <c r="BI25"/>
  <c r="BI6"/>
  <c r="BI7"/>
  <c r="BI20"/>
  <c r="BI9"/>
  <c r="BI11"/>
  <c r="BI21"/>
  <c r="BI23"/>
  <c r="BI31"/>
  <c r="BI12"/>
  <c r="BI30"/>
  <c r="BJ6" i="36"/>
  <c r="BM48" i="3" l="1"/>
  <c r="BL50"/>
  <c r="BL52" s="1"/>
  <c r="BO48" i="15"/>
  <c r="BN50"/>
  <c r="BN52" s="1"/>
  <c r="BP56"/>
  <c r="BO58"/>
  <c r="BO60" s="1"/>
  <c r="BR17"/>
  <c r="BQ19"/>
  <c r="BQ21" s="1"/>
  <c r="BO19" i="2"/>
  <c r="BO21" s="1"/>
  <c r="BP17"/>
  <c r="BP56" i="3"/>
  <c r="BO58"/>
  <c r="BO60" s="1"/>
  <c r="BR17" i="4"/>
  <c r="BQ19"/>
  <c r="BQ21" s="1"/>
  <c r="BO58" i="8"/>
  <c r="BO60" s="1"/>
  <c r="BP56"/>
  <c r="BO48" i="10"/>
  <c r="BN50"/>
  <c r="BN52" s="1"/>
  <c r="BQ19"/>
  <c r="BQ21" s="1"/>
  <c r="BR17"/>
  <c r="BO48" i="12"/>
  <c r="BN50"/>
  <c r="BN52" s="1"/>
  <c r="BN48" i="5"/>
  <c r="BM50"/>
  <c r="BM52" s="1"/>
  <c r="BP56" i="2"/>
  <c r="BO58"/>
  <c r="BO60" s="1"/>
  <c r="BN50" i="9"/>
  <c r="BN52" s="1"/>
  <c r="BO48"/>
  <c r="BN48" i="8"/>
  <c r="BM50"/>
  <c r="BM52" s="1"/>
  <c r="BO58" i="5"/>
  <c r="BO60" s="1"/>
  <c r="BP56"/>
  <c r="BO48" i="4"/>
  <c r="BN50"/>
  <c r="BN52" s="1"/>
  <c r="BO56" i="12"/>
  <c r="BN58"/>
  <c r="BN60" s="1"/>
  <c r="BP56" i="4"/>
  <c r="BO58"/>
  <c r="BO60" s="1"/>
  <c r="BQ17" i="8"/>
  <c r="BP19"/>
  <c r="BP21" s="1"/>
  <c r="BS17" i="9"/>
  <c r="BR19"/>
  <c r="BR21" s="1"/>
  <c r="BO56" i="10"/>
  <c r="BN58"/>
  <c r="BN60" s="1"/>
  <c r="BR17" i="12"/>
  <c r="BQ19"/>
  <c r="BQ21" s="1"/>
  <c r="BO48" i="11"/>
  <c r="BN50"/>
  <c r="BN52" s="1"/>
  <c r="BO48" i="2"/>
  <c r="BN50"/>
  <c r="BN52" s="1"/>
  <c r="BQ17" i="5"/>
  <c r="BP19"/>
  <c r="BP21" s="1"/>
  <c r="BO56" i="11"/>
  <c r="BN58"/>
  <c r="BN60" s="1"/>
  <c r="BN58" i="9"/>
  <c r="BN60" s="1"/>
  <c r="BO56"/>
  <c r="BR17" i="11"/>
  <c r="BQ19"/>
  <c r="BQ21" s="1"/>
  <c r="BQ17" i="3"/>
  <c r="BP19"/>
  <c r="BP21" s="1"/>
  <c r="BI4" i="33"/>
  <c r="BK34" i="36"/>
  <c r="BJ26" i="33"/>
  <c r="BL27" i="36"/>
  <c r="BL26"/>
  <c r="BJ27" i="33"/>
  <c r="BI5"/>
  <c r="BJ18"/>
  <c r="BJ32"/>
  <c r="BJ15"/>
  <c r="BJ29"/>
  <c r="BJ22"/>
  <c r="BJ8"/>
  <c r="BJ10"/>
  <c r="BJ16"/>
  <c r="BJ33"/>
  <c r="BJ17"/>
  <c r="BJ21"/>
  <c r="BJ9"/>
  <c r="BJ14"/>
  <c r="BJ25"/>
  <c r="BJ24"/>
  <c r="BJ31"/>
  <c r="BJ23"/>
  <c r="BJ11"/>
  <c r="BJ12"/>
  <c r="BJ28"/>
  <c r="BJ30"/>
  <c r="BJ20"/>
  <c r="BJ6"/>
  <c r="BJ7"/>
  <c r="BJ13"/>
  <c r="BJ19"/>
  <c r="BK6" i="36"/>
  <c r="BQ56" i="15" l="1"/>
  <c r="BP58"/>
  <c r="BP60" s="1"/>
  <c r="BP48"/>
  <c r="BO50"/>
  <c r="BO52" s="1"/>
  <c r="BS17"/>
  <c r="BR19"/>
  <c r="BR21" s="1"/>
  <c r="BN48" i="3"/>
  <c r="BM50"/>
  <c r="BM52" s="1"/>
  <c r="BQ17" i="2"/>
  <c r="BP19"/>
  <c r="BP21" s="1"/>
  <c r="BQ56" i="8"/>
  <c r="BP58"/>
  <c r="BP60" s="1"/>
  <c r="BP56" i="11"/>
  <c r="BO58"/>
  <c r="BO60" s="1"/>
  <c r="BO50"/>
  <c r="BO52" s="1"/>
  <c r="BP48"/>
  <c r="BR17" i="8"/>
  <c r="BQ19"/>
  <c r="BQ21" s="1"/>
  <c r="BO48" i="5"/>
  <c r="BN50"/>
  <c r="BN52" s="1"/>
  <c r="BP58"/>
  <c r="BP60" s="1"/>
  <c r="BQ56"/>
  <c r="BR17" i="3"/>
  <c r="BQ19"/>
  <c r="BQ21" s="1"/>
  <c r="BS17" i="12"/>
  <c r="BR19"/>
  <c r="BR21" s="1"/>
  <c r="BP58" i="4"/>
  <c r="BP60" s="1"/>
  <c r="BQ56"/>
  <c r="BO48" i="8"/>
  <c r="BN50"/>
  <c r="BN52" s="1"/>
  <c r="BP48" i="12"/>
  <c r="BO50"/>
  <c r="BO52" s="1"/>
  <c r="BS17" i="4"/>
  <c r="BR19"/>
  <c r="BR21" s="1"/>
  <c r="BP48" i="9"/>
  <c r="BO50"/>
  <c r="BO52" s="1"/>
  <c r="BR19" i="10"/>
  <c r="BR21" s="1"/>
  <c r="BS17"/>
  <c r="BS17" i="11"/>
  <c r="BR19"/>
  <c r="BR21" s="1"/>
  <c r="BR17" i="5"/>
  <c r="BQ19"/>
  <c r="BQ21" s="1"/>
  <c r="BP56" i="10"/>
  <c r="BO58"/>
  <c r="BO60" s="1"/>
  <c r="BO58" i="12"/>
  <c r="BO60" s="1"/>
  <c r="BP56"/>
  <c r="BP56" i="9"/>
  <c r="BO58"/>
  <c r="BO60" s="1"/>
  <c r="BP48" i="2"/>
  <c r="BO50"/>
  <c r="BO52" s="1"/>
  <c r="BT17" i="9"/>
  <c r="BS19"/>
  <c r="BS21" s="1"/>
  <c r="BP48" i="4"/>
  <c r="BO50"/>
  <c r="BO52" s="1"/>
  <c r="BQ56" i="2"/>
  <c r="BP58"/>
  <c r="BP60" s="1"/>
  <c r="BP48" i="10"/>
  <c r="BO50"/>
  <c r="BO52" s="1"/>
  <c r="BQ56" i="3"/>
  <c r="BP58"/>
  <c r="BP60" s="1"/>
  <c r="BJ4" i="33"/>
  <c r="BL34" i="36"/>
  <c r="BM27"/>
  <c r="BK26" i="33"/>
  <c r="BM26" i="36"/>
  <c r="BK27" i="33"/>
  <c r="BJ5"/>
  <c r="BK32"/>
  <c r="BK18"/>
  <c r="BK22"/>
  <c r="BK8"/>
  <c r="BK29"/>
  <c r="BK15"/>
  <c r="BK9"/>
  <c r="BK10"/>
  <c r="BK14"/>
  <c r="BK6"/>
  <c r="BK17"/>
  <c r="BK24"/>
  <c r="BK11"/>
  <c r="BK20"/>
  <c r="BK25"/>
  <c r="BK23"/>
  <c r="BK30"/>
  <c r="BK28"/>
  <c r="BK31"/>
  <c r="BK21"/>
  <c r="BK7"/>
  <c r="BK19"/>
  <c r="BK33"/>
  <c r="BK13"/>
  <c r="BK12"/>
  <c r="BK16"/>
  <c r="BL6" i="36"/>
  <c r="BT17" i="15" l="1"/>
  <c r="BS19"/>
  <c r="BS21" s="1"/>
  <c r="BQ48"/>
  <c r="BP50"/>
  <c r="BP52" s="1"/>
  <c r="BO48" i="3"/>
  <c r="BN50"/>
  <c r="BN52" s="1"/>
  <c r="BR56" i="15"/>
  <c r="BQ58"/>
  <c r="BQ60" s="1"/>
  <c r="BR17" i="2"/>
  <c r="BQ19"/>
  <c r="BQ21" s="1"/>
  <c r="BQ48" i="4"/>
  <c r="BP50"/>
  <c r="BP52" s="1"/>
  <c r="BT17" i="11"/>
  <c r="BS19"/>
  <c r="BS21" s="1"/>
  <c r="BP50" i="12"/>
  <c r="BP52" s="1"/>
  <c r="BQ48"/>
  <c r="BR19" i="8"/>
  <c r="BR21" s="1"/>
  <c r="BS17"/>
  <c r="BQ56" i="12"/>
  <c r="BP58"/>
  <c r="BP60" s="1"/>
  <c r="BT17" i="10"/>
  <c r="BS19"/>
  <c r="BS21" s="1"/>
  <c r="BQ48" i="11"/>
  <c r="BP50"/>
  <c r="BP52" s="1"/>
  <c r="BR56" i="3"/>
  <c r="BQ58"/>
  <c r="BQ60" s="1"/>
  <c r="BT19" i="9"/>
  <c r="BT21" s="1"/>
  <c r="BU17"/>
  <c r="BP48" i="8"/>
  <c r="BO50"/>
  <c r="BO52" s="1"/>
  <c r="BS17" i="3"/>
  <c r="BR19"/>
  <c r="BR21" s="1"/>
  <c r="BR56" i="4"/>
  <c r="BQ58"/>
  <c r="BQ60" s="1"/>
  <c r="BQ58" i="5"/>
  <c r="BQ60" s="1"/>
  <c r="BR56"/>
  <c r="BQ48" i="10"/>
  <c r="BP50"/>
  <c r="BP52" s="1"/>
  <c r="BQ48" i="2"/>
  <c r="BP50"/>
  <c r="BP52" s="1"/>
  <c r="BQ56" i="10"/>
  <c r="BP58"/>
  <c r="BP60" s="1"/>
  <c r="BP50" i="9"/>
  <c r="BP52" s="1"/>
  <c r="BQ48"/>
  <c r="BQ56" i="11"/>
  <c r="BP58"/>
  <c r="BP60" s="1"/>
  <c r="BR56" i="2"/>
  <c r="BQ58"/>
  <c r="BQ60" s="1"/>
  <c r="BP58" i="9"/>
  <c r="BP60" s="1"/>
  <c r="BQ56"/>
  <c r="BS17" i="5"/>
  <c r="BR19"/>
  <c r="BR21" s="1"/>
  <c r="BT17" i="4"/>
  <c r="BS19"/>
  <c r="BS21" s="1"/>
  <c r="BT17" i="12"/>
  <c r="BS19"/>
  <c r="BS21" s="1"/>
  <c r="BP48" i="5"/>
  <c r="BO50"/>
  <c r="BO52" s="1"/>
  <c r="BR56" i="8"/>
  <c r="BQ58"/>
  <c r="BQ60" s="1"/>
  <c r="BM34" i="36"/>
  <c r="BL26" i="33"/>
  <c r="BN27" i="36"/>
  <c r="BN26"/>
  <c r="BL27" i="33"/>
  <c r="BK5"/>
  <c r="BK4"/>
  <c r="BL32"/>
  <c r="BL8"/>
  <c r="BL22"/>
  <c r="BL18"/>
  <c r="BL15"/>
  <c r="BL29"/>
  <c r="BL31"/>
  <c r="BL24"/>
  <c r="BL9"/>
  <c r="BL16"/>
  <c r="BL25"/>
  <c r="BL13"/>
  <c r="BL7"/>
  <c r="BL10"/>
  <c r="BL11"/>
  <c r="BL19"/>
  <c r="BL33"/>
  <c r="BL12"/>
  <c r="BL23"/>
  <c r="BL21"/>
  <c r="BL6"/>
  <c r="BL28"/>
  <c r="BL17"/>
  <c r="BL20"/>
  <c r="BL14"/>
  <c r="BL30"/>
  <c r="BM6" i="36"/>
  <c r="BS56" i="15" l="1"/>
  <c r="BR58"/>
  <c r="BR60" s="1"/>
  <c r="BP48" i="3"/>
  <c r="BO50"/>
  <c r="BO52" s="1"/>
  <c r="BR48" i="15"/>
  <c r="BQ50"/>
  <c r="BQ52" s="1"/>
  <c r="BU17"/>
  <c r="BT19"/>
  <c r="BT21" s="1"/>
  <c r="BS17" i="2"/>
  <c r="BR19"/>
  <c r="BR21" s="1"/>
  <c r="BR56" i="11"/>
  <c r="BQ58"/>
  <c r="BQ60" s="1"/>
  <c r="BR48" i="9"/>
  <c r="BQ50"/>
  <c r="BQ52" s="1"/>
  <c r="BS56" i="5"/>
  <c r="BR58"/>
  <c r="BR60" s="1"/>
  <c r="BU19" i="9"/>
  <c r="BU21" s="1"/>
  <c r="BV17"/>
  <c r="BR48" i="12"/>
  <c r="BQ50"/>
  <c r="BQ52" s="1"/>
  <c r="BT19" i="10"/>
  <c r="BT21" s="1"/>
  <c r="BU17"/>
  <c r="BS56" i="8"/>
  <c r="BR58"/>
  <c r="BR60" s="1"/>
  <c r="BT17" i="5"/>
  <c r="BS19"/>
  <c r="BS21" s="1"/>
  <c r="BR56" i="12"/>
  <c r="BQ58"/>
  <c r="BQ60" s="1"/>
  <c r="BU17" i="4"/>
  <c r="BT19"/>
  <c r="BT21" s="1"/>
  <c r="BR56" i="9"/>
  <c r="BQ58"/>
  <c r="BQ60" s="1"/>
  <c r="BR48" i="10"/>
  <c r="BQ50"/>
  <c r="BQ52" s="1"/>
  <c r="BQ48" i="5"/>
  <c r="BP50"/>
  <c r="BP52" s="1"/>
  <c r="BR56" i="10"/>
  <c r="BQ58"/>
  <c r="BQ60" s="1"/>
  <c r="BR58" i="4"/>
  <c r="BR60" s="1"/>
  <c r="BS56"/>
  <c r="BS56" i="3"/>
  <c r="BR58"/>
  <c r="BR60" s="1"/>
  <c r="BU17" i="11"/>
  <c r="BT19"/>
  <c r="BT21" s="1"/>
  <c r="BT17" i="8"/>
  <c r="BS19"/>
  <c r="BS21" s="1"/>
  <c r="BQ48"/>
  <c r="BP50"/>
  <c r="BP52" s="1"/>
  <c r="BU17" i="12"/>
  <c r="BT19"/>
  <c r="BT21" s="1"/>
  <c r="BS56" i="2"/>
  <c r="BR58"/>
  <c r="BR60" s="1"/>
  <c r="BR48"/>
  <c r="BQ50"/>
  <c r="BQ52" s="1"/>
  <c r="BT17" i="3"/>
  <c r="BS19"/>
  <c r="BS21" s="1"/>
  <c r="BR48" i="11"/>
  <c r="BQ50"/>
  <c r="BQ52" s="1"/>
  <c r="BR48" i="4"/>
  <c r="BQ50"/>
  <c r="BQ52" s="1"/>
  <c r="BL5" i="33"/>
  <c r="BL4"/>
  <c r="BN34" i="36"/>
  <c r="BO27"/>
  <c r="BM26" i="33"/>
  <c r="BO26" i="36"/>
  <c r="BM27" i="33"/>
  <c r="BM18"/>
  <c r="BM32"/>
  <c r="BM29"/>
  <c r="BM22"/>
  <c r="BM15"/>
  <c r="BM8"/>
  <c r="BM10"/>
  <c r="BM13"/>
  <c r="BM17"/>
  <c r="BM11"/>
  <c r="BM7"/>
  <c r="BM6"/>
  <c r="BM33"/>
  <c r="BM28"/>
  <c r="BM21"/>
  <c r="BM23"/>
  <c r="BM12"/>
  <c r="BM25"/>
  <c r="BM31"/>
  <c r="BM30"/>
  <c r="BM24"/>
  <c r="BM9"/>
  <c r="BM19"/>
  <c r="BM16"/>
  <c r="BM20"/>
  <c r="BM14"/>
  <c r="BN6" i="36"/>
  <c r="BV17" i="15" l="1"/>
  <c r="BU19"/>
  <c r="BU21" s="1"/>
  <c r="BS48"/>
  <c r="BR50"/>
  <c r="BR52" s="1"/>
  <c r="BQ48" i="3"/>
  <c r="BP50"/>
  <c r="BP52" s="1"/>
  <c r="BT56" i="15"/>
  <c r="BS58"/>
  <c r="BS60" s="1"/>
  <c r="BS19" i="2"/>
  <c r="BS21" s="1"/>
  <c r="BT17"/>
  <c r="BW17" i="9"/>
  <c r="BV19"/>
  <c r="BV21" s="1"/>
  <c r="BS48" i="2"/>
  <c r="BR50"/>
  <c r="BR52" s="1"/>
  <c r="BT19" i="8"/>
  <c r="BT21" s="1"/>
  <c r="BU17"/>
  <c r="BU17" i="5"/>
  <c r="BT19"/>
  <c r="BT21" s="1"/>
  <c r="BT56" i="4"/>
  <c r="BS58"/>
  <c r="BS60" s="1"/>
  <c r="BS48"/>
  <c r="BR50"/>
  <c r="BR52" s="1"/>
  <c r="BT56" i="2"/>
  <c r="BS58"/>
  <c r="BS60" s="1"/>
  <c r="BS56" i="10"/>
  <c r="BR58"/>
  <c r="BR60" s="1"/>
  <c r="BS56" i="9"/>
  <c r="BR58"/>
  <c r="BR60" s="1"/>
  <c r="BT56" i="8"/>
  <c r="BS58"/>
  <c r="BS60" s="1"/>
  <c r="BS58" i="5"/>
  <c r="BS60" s="1"/>
  <c r="BT56"/>
  <c r="BV17" i="10"/>
  <c r="BU19"/>
  <c r="BU21" s="1"/>
  <c r="BR50" i="11"/>
  <c r="BR52" s="1"/>
  <c r="BS48"/>
  <c r="BV17" i="12"/>
  <c r="BU19"/>
  <c r="BU21" s="1"/>
  <c r="BV17" i="11"/>
  <c r="BU19"/>
  <c r="BU21" s="1"/>
  <c r="BR48" i="5"/>
  <c r="BQ50"/>
  <c r="BQ52" s="1"/>
  <c r="BV17" i="4"/>
  <c r="BU19"/>
  <c r="BU21" s="1"/>
  <c r="BS48" i="9"/>
  <c r="BR50"/>
  <c r="BR52" s="1"/>
  <c r="BU17" i="3"/>
  <c r="BT19"/>
  <c r="BT21" s="1"/>
  <c r="BR48" i="8"/>
  <c r="BQ50"/>
  <c r="BQ52" s="1"/>
  <c r="BT56" i="3"/>
  <c r="BS58"/>
  <c r="BS60" s="1"/>
  <c r="BS48" i="10"/>
  <c r="BR50"/>
  <c r="BR52" s="1"/>
  <c r="BS56" i="12"/>
  <c r="BR58"/>
  <c r="BR60" s="1"/>
  <c r="BR50"/>
  <c r="BR52" s="1"/>
  <c r="BS48"/>
  <c r="BS56" i="11"/>
  <c r="BR58"/>
  <c r="BR60" s="1"/>
  <c r="BM5" i="33"/>
  <c r="BM4"/>
  <c r="BO34" i="36"/>
  <c r="BP27"/>
  <c r="BN26" i="33"/>
  <c r="BP26" i="36"/>
  <c r="BN27" i="33"/>
  <c r="BN32"/>
  <c r="BN18"/>
  <c r="BN29"/>
  <c r="BN15"/>
  <c r="BN22"/>
  <c r="BN8"/>
  <c r="BN20"/>
  <c r="BN14"/>
  <c r="BN31"/>
  <c r="BN11"/>
  <c r="BN25"/>
  <c r="BN21"/>
  <c r="BN19"/>
  <c r="BN23"/>
  <c r="BN17"/>
  <c r="BN33"/>
  <c r="BN7"/>
  <c r="BN16"/>
  <c r="BN30"/>
  <c r="BN10"/>
  <c r="BN12"/>
  <c r="BN13"/>
  <c r="BN9"/>
  <c r="BN28"/>
  <c r="BN24"/>
  <c r="BN6"/>
  <c r="BO6" i="36"/>
  <c r="BU56" i="15" l="1"/>
  <c r="BT58"/>
  <c r="BT60" s="1"/>
  <c r="BR48" i="3"/>
  <c r="BQ50"/>
  <c r="BQ52" s="1"/>
  <c r="BT48" i="15"/>
  <c r="BS50"/>
  <c r="BS52" s="1"/>
  <c r="BW17"/>
  <c r="BV19"/>
  <c r="BV21" s="1"/>
  <c r="BT19" i="2"/>
  <c r="BT21" s="1"/>
  <c r="BU17"/>
  <c r="BT48" i="10"/>
  <c r="BS50"/>
  <c r="BS52" s="1"/>
  <c r="BS50" i="9"/>
  <c r="BS52" s="1"/>
  <c r="BT48"/>
  <c r="BW17" i="12"/>
  <c r="BV19"/>
  <c r="BV21" s="1"/>
  <c r="BT58" i="8"/>
  <c r="BT60" s="1"/>
  <c r="BU56"/>
  <c r="BU56" i="2"/>
  <c r="BT58"/>
  <c r="BT60" s="1"/>
  <c r="BT48" i="11"/>
  <c r="BS50"/>
  <c r="BS52" s="1"/>
  <c r="BV17" i="8"/>
  <c r="BU19"/>
  <c r="BU21" s="1"/>
  <c r="BT56" i="11"/>
  <c r="BS58"/>
  <c r="BS60" s="1"/>
  <c r="BU56" i="3"/>
  <c r="BT58"/>
  <c r="BT60" s="1"/>
  <c r="BW17" i="4"/>
  <c r="BV19"/>
  <c r="BV21" s="1"/>
  <c r="BT56" i="9"/>
  <c r="BS58"/>
  <c r="BS60" s="1"/>
  <c r="BT48" i="4"/>
  <c r="BS50"/>
  <c r="BS52" s="1"/>
  <c r="BT48" i="12"/>
  <c r="BS50"/>
  <c r="BS52" s="1"/>
  <c r="BS48" i="8"/>
  <c r="BR50"/>
  <c r="BR52" s="1"/>
  <c r="BS48" i="5"/>
  <c r="BR50"/>
  <c r="BR52" s="1"/>
  <c r="BV19" i="10"/>
  <c r="BV21" s="1"/>
  <c r="BW17"/>
  <c r="BT56"/>
  <c r="BS58"/>
  <c r="BS60" s="1"/>
  <c r="BT58" i="4"/>
  <c r="BT60" s="1"/>
  <c r="BU56"/>
  <c r="BT48" i="2"/>
  <c r="BS50"/>
  <c r="BS52" s="1"/>
  <c r="BT58" i="5"/>
  <c r="BT60" s="1"/>
  <c r="BU56"/>
  <c r="BS58" i="12"/>
  <c r="BS60" s="1"/>
  <c r="BT56"/>
  <c r="BV17" i="3"/>
  <c r="BU19"/>
  <c r="BU21" s="1"/>
  <c r="BW17" i="11"/>
  <c r="BV19"/>
  <c r="BV21" s="1"/>
  <c r="BV17" i="5"/>
  <c r="BU19"/>
  <c r="BU21" s="1"/>
  <c r="BX17" i="9"/>
  <c r="BW19"/>
  <c r="BW21" s="1"/>
  <c r="BP34" i="36"/>
  <c r="BQ27"/>
  <c r="BO26" i="33"/>
  <c r="BQ26" i="36"/>
  <c r="BO27" i="33"/>
  <c r="BN5"/>
  <c r="BN4"/>
  <c r="BO32"/>
  <c r="BO18"/>
  <c r="BO15"/>
  <c r="BO29"/>
  <c r="BO22"/>
  <c r="BO8"/>
  <c r="BO24"/>
  <c r="BO12"/>
  <c r="BO33"/>
  <c r="BO21"/>
  <c r="BO9"/>
  <c r="BO11"/>
  <c r="BO14"/>
  <c r="BO25"/>
  <c r="BO23"/>
  <c r="BO20"/>
  <c r="BO30"/>
  <c r="BO19"/>
  <c r="BO6"/>
  <c r="BO10"/>
  <c r="BO13"/>
  <c r="BO31"/>
  <c r="BO7"/>
  <c r="BO28"/>
  <c r="BO16"/>
  <c r="BO17"/>
  <c r="BP6" i="36"/>
  <c r="B20"/>
  <c r="B13"/>
  <c r="N51" i="35"/>
  <c r="O51"/>
  <c r="F22"/>
  <c r="F21"/>
  <c r="BX17" i="15" l="1"/>
  <c r="BW19"/>
  <c r="BW21" s="1"/>
  <c r="BU48"/>
  <c r="BT50"/>
  <c r="BT52" s="1"/>
  <c r="BS48" i="3"/>
  <c r="BR50"/>
  <c r="BR52" s="1"/>
  <c r="BV56" i="15"/>
  <c r="BU58"/>
  <c r="BU60" s="1"/>
  <c r="BV17" i="2"/>
  <c r="BU19"/>
  <c r="BU21" s="1"/>
  <c r="BU58" i="8"/>
  <c r="BU60" s="1"/>
  <c r="BV56"/>
  <c r="BX17" i="11"/>
  <c r="BW19"/>
  <c r="BW21" s="1"/>
  <c r="BU48" i="2"/>
  <c r="BT50"/>
  <c r="BT52" s="1"/>
  <c r="BV56" i="4"/>
  <c r="BU58"/>
  <c r="BU60" s="1"/>
  <c r="BV19" i="8"/>
  <c r="BV21" s="1"/>
  <c r="BW17"/>
  <c r="BT48"/>
  <c r="BS50"/>
  <c r="BS52" s="1"/>
  <c r="BU56" i="12"/>
  <c r="BT58"/>
  <c r="BT60" s="1"/>
  <c r="BU48" i="9"/>
  <c r="BT50"/>
  <c r="BT52" s="1"/>
  <c r="BT58"/>
  <c r="BT60" s="1"/>
  <c r="BU56"/>
  <c r="BY17"/>
  <c r="BX19"/>
  <c r="BX21" s="1"/>
  <c r="BX17" i="4"/>
  <c r="BW19"/>
  <c r="BW21" s="1"/>
  <c r="BW17" i="5"/>
  <c r="BV19"/>
  <c r="BV21" s="1"/>
  <c r="BU56" i="10"/>
  <c r="BT58"/>
  <c r="BT60" s="1"/>
  <c r="BU48" i="12"/>
  <c r="BT50"/>
  <c r="BT52" s="1"/>
  <c r="BU58" i="3"/>
  <c r="BU60" s="1"/>
  <c r="BV56"/>
  <c r="BS50" i="5"/>
  <c r="BS52" s="1"/>
  <c r="BT48"/>
  <c r="BX17" i="12"/>
  <c r="BW19"/>
  <c r="BW21" s="1"/>
  <c r="BV56" i="5"/>
  <c r="BU58"/>
  <c r="BU60" s="1"/>
  <c r="BW19" i="10"/>
  <c r="BW21" s="1"/>
  <c r="BX17"/>
  <c r="BW17" i="3"/>
  <c r="BV19"/>
  <c r="BV21" s="1"/>
  <c r="BU48" i="11"/>
  <c r="BT50"/>
  <c r="BT52" s="1"/>
  <c r="BU48" i="4"/>
  <c r="BT50"/>
  <c r="BT52" s="1"/>
  <c r="BU56" i="11"/>
  <c r="BT58"/>
  <c r="BT60" s="1"/>
  <c r="BV56" i="2"/>
  <c r="BU58"/>
  <c r="BU60" s="1"/>
  <c r="BU48" i="10"/>
  <c r="BT50"/>
  <c r="BT52" s="1"/>
  <c r="BO4" i="33"/>
  <c r="BQ34" i="36"/>
  <c r="BP26" i="33"/>
  <c r="BR27" i="36"/>
  <c r="BR26"/>
  <c r="BP27" i="33"/>
  <c r="BO5"/>
  <c r="BP18"/>
  <c r="BP32"/>
  <c r="BP15"/>
  <c r="BP8"/>
  <c r="BP22"/>
  <c r="BP29"/>
  <c r="BP20"/>
  <c r="BP33"/>
  <c r="BP16"/>
  <c r="BP17"/>
  <c r="BP11"/>
  <c r="BP9"/>
  <c r="BP10"/>
  <c r="BP23"/>
  <c r="BP21"/>
  <c r="BP14"/>
  <c r="BP12"/>
  <c r="BP25"/>
  <c r="BP19"/>
  <c r="BP30"/>
  <c r="BP6"/>
  <c r="BP7"/>
  <c r="BP31"/>
  <c r="BP28"/>
  <c r="BP24"/>
  <c r="BP13"/>
  <c r="BQ6" i="36"/>
  <c r="C20"/>
  <c r="C13"/>
  <c r="BW56" i="15" l="1"/>
  <c r="BV58"/>
  <c r="BV60" s="1"/>
  <c r="BT48" i="3"/>
  <c r="BS50"/>
  <c r="BS52" s="1"/>
  <c r="BV48" i="15"/>
  <c r="BU50"/>
  <c r="BU52" s="1"/>
  <c r="BY17"/>
  <c r="BX19"/>
  <c r="BX21" s="1"/>
  <c r="BW17" i="2"/>
  <c r="BV19"/>
  <c r="BV21" s="1"/>
  <c r="BY17" i="10"/>
  <c r="BX19"/>
  <c r="BX21" s="1"/>
  <c r="BV58" i="3"/>
  <c r="BV60" s="1"/>
  <c r="BW56"/>
  <c r="BV48" i="10"/>
  <c r="BU50"/>
  <c r="BU52" s="1"/>
  <c r="BW56" i="5"/>
  <c r="BV58"/>
  <c r="BV60" s="1"/>
  <c r="BY17" i="4"/>
  <c r="BX19"/>
  <c r="BX21" s="1"/>
  <c r="BV56" i="12"/>
  <c r="BU58"/>
  <c r="BU60" s="1"/>
  <c r="BU50" i="2"/>
  <c r="BU52" s="1"/>
  <c r="BV48"/>
  <c r="BV48" i="4"/>
  <c r="BU50"/>
  <c r="BU52" s="1"/>
  <c r="BW56"/>
  <c r="BV58"/>
  <c r="BV60" s="1"/>
  <c r="BW56" i="2"/>
  <c r="BV58"/>
  <c r="BV60" s="1"/>
  <c r="BV48" i="11"/>
  <c r="BU50"/>
  <c r="BU52" s="1"/>
  <c r="BY17" i="12"/>
  <c r="BX19"/>
  <c r="BX21" s="1"/>
  <c r="BV48"/>
  <c r="BU50"/>
  <c r="BU52" s="1"/>
  <c r="BZ17" i="9"/>
  <c r="BZ19" s="1"/>
  <c r="BZ21" s="1"/>
  <c r="BY19"/>
  <c r="BY21" s="1"/>
  <c r="BU48" i="8"/>
  <c r="BT50"/>
  <c r="BT52" s="1"/>
  <c r="BY17" i="11"/>
  <c r="BX19"/>
  <c r="BX21" s="1"/>
  <c r="BX17" i="5"/>
  <c r="BW19"/>
  <c r="BW21" s="1"/>
  <c r="BU48"/>
  <c r="BT50"/>
  <c r="BT52" s="1"/>
  <c r="BU58" i="9"/>
  <c r="BU60" s="1"/>
  <c r="BV56"/>
  <c r="BX17" i="8"/>
  <c r="BW19"/>
  <c r="BW21" s="1"/>
  <c r="BW56"/>
  <c r="BV58"/>
  <c r="BV60" s="1"/>
  <c r="BV48" i="9"/>
  <c r="BU50"/>
  <c r="BU52" s="1"/>
  <c r="BV56" i="11"/>
  <c r="BU58"/>
  <c r="BU60" s="1"/>
  <c r="BX17" i="3"/>
  <c r="BW19"/>
  <c r="BW21" s="1"/>
  <c r="BV56" i="10"/>
  <c r="BU58"/>
  <c r="BU60" s="1"/>
  <c r="BR34" i="36"/>
  <c r="BS27"/>
  <c r="BQ26" i="33"/>
  <c r="BS26" i="36"/>
  <c r="BQ27" i="33"/>
  <c r="BP5"/>
  <c r="BP4"/>
  <c r="BQ32"/>
  <c r="BQ22"/>
  <c r="BQ18"/>
  <c r="BQ29"/>
  <c r="BQ15"/>
  <c r="BQ8"/>
  <c r="BQ9"/>
  <c r="BQ17"/>
  <c r="BQ28"/>
  <c r="BQ12"/>
  <c r="BQ30"/>
  <c r="BQ31"/>
  <c r="BQ21"/>
  <c r="BQ7"/>
  <c r="BQ10"/>
  <c r="BQ25"/>
  <c r="BQ33"/>
  <c r="BQ20"/>
  <c r="BQ16"/>
  <c r="BQ23"/>
  <c r="BQ24"/>
  <c r="BQ6"/>
  <c r="BQ11"/>
  <c r="BQ19"/>
  <c r="BQ13"/>
  <c r="BQ14"/>
  <c r="H39"/>
  <c r="BQ4"/>
  <c r="BR6" i="36"/>
  <c r="D20"/>
  <c r="D13"/>
  <c r="F28" i="69" l="1"/>
  <c r="BZ17" i="15"/>
  <c r="BZ19" s="1"/>
  <c r="BZ21" s="1"/>
  <c r="C21" s="1"/>
  <c r="C22" s="1"/>
  <c r="BY19"/>
  <c r="BY21" s="1"/>
  <c r="BW48"/>
  <c r="BV50"/>
  <c r="BV52" s="1"/>
  <c r="BU48" i="3"/>
  <c r="BT50"/>
  <c r="BT52" s="1"/>
  <c r="BX56" i="15"/>
  <c r="BW58"/>
  <c r="BW60" s="1"/>
  <c r="BX17" i="2"/>
  <c r="BW19"/>
  <c r="BW21" s="1"/>
  <c r="C21" i="9"/>
  <c r="C22" s="1"/>
  <c r="B24" s="1"/>
  <c r="BW48"/>
  <c r="BV50"/>
  <c r="BV52" s="1"/>
  <c r="BX56" i="2"/>
  <c r="BW58"/>
  <c r="BW60" s="1"/>
  <c r="BW56" i="10"/>
  <c r="BV58"/>
  <c r="BV60" s="1"/>
  <c r="BX56" i="8"/>
  <c r="BW58"/>
  <c r="BW60" s="1"/>
  <c r="BY17" i="5"/>
  <c r="BX19"/>
  <c r="BX21" s="1"/>
  <c r="BW48" i="12"/>
  <c r="BV50"/>
  <c r="BV52" s="1"/>
  <c r="BX56" i="4"/>
  <c r="BW58"/>
  <c r="BW60" s="1"/>
  <c r="BZ17"/>
  <c r="BZ19" s="1"/>
  <c r="BZ21" s="1"/>
  <c r="BY19"/>
  <c r="BY21" s="1"/>
  <c r="BW56" i="12"/>
  <c r="BV58"/>
  <c r="BV60" s="1"/>
  <c r="BX56" i="3"/>
  <c r="BW58"/>
  <c r="BW60" s="1"/>
  <c r="BW48" i="10"/>
  <c r="BV50"/>
  <c r="BV52" s="1"/>
  <c r="BY17" i="3"/>
  <c r="BX19"/>
  <c r="BX21" s="1"/>
  <c r="BX19" i="8"/>
  <c r="BX21" s="1"/>
  <c r="BY17"/>
  <c r="BZ17" i="11"/>
  <c r="BZ19" s="1"/>
  <c r="BZ21" s="1"/>
  <c r="BY19"/>
  <c r="BY21" s="1"/>
  <c r="BZ17" i="12"/>
  <c r="BZ19" s="1"/>
  <c r="BZ21" s="1"/>
  <c r="BY19"/>
  <c r="BY21" s="1"/>
  <c r="BW48" i="4"/>
  <c r="BV50"/>
  <c r="BV52" s="1"/>
  <c r="BX56" i="5"/>
  <c r="BW58"/>
  <c r="BW60" s="1"/>
  <c r="BV48"/>
  <c r="BU50"/>
  <c r="BU52" s="1"/>
  <c r="BW56" i="9"/>
  <c r="BV58"/>
  <c r="BV60" s="1"/>
  <c r="BV50" i="2"/>
  <c r="BV52" s="1"/>
  <c r="BW48"/>
  <c r="BW56" i="11"/>
  <c r="BV58"/>
  <c r="BV60" s="1"/>
  <c r="BV48" i="8"/>
  <c r="BU50"/>
  <c r="BU52" s="1"/>
  <c r="BW48" i="11"/>
  <c r="BV50"/>
  <c r="BV52" s="1"/>
  <c r="BZ17" i="10"/>
  <c r="BY19"/>
  <c r="BY21" s="1"/>
  <c r="BS34" i="36"/>
  <c r="BR26" i="33"/>
  <c r="BT27" i="36"/>
  <c r="BT26"/>
  <c r="BR27" i="33"/>
  <c r="BQ5"/>
  <c r="F32" i="69"/>
  <c r="BR32" i="33"/>
  <c r="F31" i="69"/>
  <c r="BR18" i="33"/>
  <c r="BR29"/>
  <c r="BR22"/>
  <c r="BR15"/>
  <c r="BR8"/>
  <c r="BR21"/>
  <c r="BR19"/>
  <c r="BR14"/>
  <c r="BR30"/>
  <c r="BR9"/>
  <c r="B34"/>
  <c r="B35" s="1"/>
  <c r="B37" s="1"/>
  <c r="BR16"/>
  <c r="BR31"/>
  <c r="BR25"/>
  <c r="BR12"/>
  <c r="BR28"/>
  <c r="BR7"/>
  <c r="BR24"/>
  <c r="BR6"/>
  <c r="BR13"/>
  <c r="BR10"/>
  <c r="BR11"/>
  <c r="BR23"/>
  <c r="BR20"/>
  <c r="BR17"/>
  <c r="BR33"/>
  <c r="BR5"/>
  <c r="BS6" i="36"/>
  <c r="E20"/>
  <c r="E13"/>
  <c r="BY56" i="15" l="1"/>
  <c r="BX58"/>
  <c r="BX60" s="1"/>
  <c r="BV48" i="3"/>
  <c r="BU50"/>
  <c r="BU52" s="1"/>
  <c r="BX48" i="15"/>
  <c r="BW50"/>
  <c r="BW52" s="1"/>
  <c r="H24"/>
  <c r="K24"/>
  <c r="BZ19" i="10"/>
  <c r="BZ21" s="1"/>
  <c r="C21" s="1"/>
  <c r="C22" s="1"/>
  <c r="J23" s="1"/>
  <c r="C21" i="4"/>
  <c r="C22" s="1"/>
  <c r="J23" s="1"/>
  <c r="BY17" i="2"/>
  <c r="BX19"/>
  <c r="BX21" s="1"/>
  <c r="BW48" i="8"/>
  <c r="BV50"/>
  <c r="BV52" s="1"/>
  <c r="BW48" i="5"/>
  <c r="BV50"/>
  <c r="BV52" s="1"/>
  <c r="C21" i="11"/>
  <c r="C22" s="1"/>
  <c r="J23" s="1"/>
  <c r="BY56" i="3"/>
  <c r="BX58"/>
  <c r="BX60" s="1"/>
  <c r="BY56" i="4"/>
  <c r="BX58"/>
  <c r="BX60" s="1"/>
  <c r="BX56" i="10"/>
  <c r="BW58"/>
  <c r="BW60" s="1"/>
  <c r="BX48" i="11"/>
  <c r="BW50"/>
  <c r="BW52" s="1"/>
  <c r="BX58" i="8"/>
  <c r="BX60" s="1"/>
  <c r="BY56"/>
  <c r="BZ56" s="1"/>
  <c r="BZ58" s="1"/>
  <c r="BZ60" s="1"/>
  <c r="BZ17"/>
  <c r="BZ19" s="1"/>
  <c r="BZ21" s="1"/>
  <c r="C21" s="1"/>
  <c r="C22" s="1"/>
  <c r="BY19"/>
  <c r="BY21" s="1"/>
  <c r="BX56" i="11"/>
  <c r="BW58"/>
  <c r="BW60" s="1"/>
  <c r="BY56" i="5"/>
  <c r="BX58"/>
  <c r="BX60" s="1"/>
  <c r="BX56" i="12"/>
  <c r="BW58"/>
  <c r="BW60" s="1"/>
  <c r="BX48"/>
  <c r="BW50"/>
  <c r="BW52" s="1"/>
  <c r="BY56" i="2"/>
  <c r="BX58"/>
  <c r="BX60" s="1"/>
  <c r="BX56" i="9"/>
  <c r="BW58"/>
  <c r="BW60" s="1"/>
  <c r="BX48" i="2"/>
  <c r="BW50"/>
  <c r="BW52" s="1"/>
  <c r="BX48" i="10"/>
  <c r="BW50"/>
  <c r="BW52" s="1"/>
  <c r="BX48" i="4"/>
  <c r="BW50"/>
  <c r="BW52" s="1"/>
  <c r="BZ17" i="3"/>
  <c r="BZ19" s="1"/>
  <c r="BZ21" s="1"/>
  <c r="BY19"/>
  <c r="BY21" s="1"/>
  <c r="BZ17" i="5"/>
  <c r="BZ19" s="1"/>
  <c r="BZ21" s="1"/>
  <c r="BY19"/>
  <c r="BY21" s="1"/>
  <c r="BW50" i="9"/>
  <c r="BW52" s="1"/>
  <c r="BX48"/>
  <c r="C21" i="12"/>
  <c r="C22" s="1"/>
  <c r="B23"/>
  <c r="G32" i="69"/>
  <c r="BT34" i="36"/>
  <c r="BU27"/>
  <c r="BS26" i="33"/>
  <c r="BU26" i="36"/>
  <c r="BS27" i="33"/>
  <c r="BR4"/>
  <c r="BS18"/>
  <c r="BS32"/>
  <c r="BS8"/>
  <c r="BS22"/>
  <c r="BS15"/>
  <c r="BS29"/>
  <c r="BS6"/>
  <c r="C34"/>
  <c r="C35" s="1"/>
  <c r="C37" s="1"/>
  <c r="BS23"/>
  <c r="BS21"/>
  <c r="BS24"/>
  <c r="BS25"/>
  <c r="BS10"/>
  <c r="BS16"/>
  <c r="BS9"/>
  <c r="BS11"/>
  <c r="BS19"/>
  <c r="BS13"/>
  <c r="BS30"/>
  <c r="BS33"/>
  <c r="BS31"/>
  <c r="BS28"/>
  <c r="BS14"/>
  <c r="BS17"/>
  <c r="BS12"/>
  <c r="BS20"/>
  <c r="BS7"/>
  <c r="BT6" i="36"/>
  <c r="F20"/>
  <c r="F13"/>
  <c r="BY48" i="15" l="1"/>
  <c r="BX50"/>
  <c r="BX52" s="1"/>
  <c r="BW48" i="3"/>
  <c r="BV50"/>
  <c r="BV52" s="1"/>
  <c r="BZ56" i="15"/>
  <c r="BZ58" s="1"/>
  <c r="BZ60" s="1"/>
  <c r="BY58"/>
  <c r="BY60" s="1"/>
  <c r="BZ17" i="2"/>
  <c r="BZ19" s="1"/>
  <c r="BZ21" s="1"/>
  <c r="BY19"/>
  <c r="BY21" s="1"/>
  <c r="C21" i="3"/>
  <c r="C22" s="1"/>
  <c r="C24" s="1"/>
  <c r="B24"/>
  <c r="BY48" i="2"/>
  <c r="BX50"/>
  <c r="BX52" s="1"/>
  <c r="BX58" i="12"/>
  <c r="BX60" s="1"/>
  <c r="BY56"/>
  <c r="C23" i="8"/>
  <c r="T61"/>
  <c r="N23"/>
  <c r="G23" i="12"/>
  <c r="L23"/>
  <c r="BY58" i="3"/>
  <c r="BY60" s="1"/>
  <c r="BZ56"/>
  <c r="BZ58" s="1"/>
  <c r="BZ60" s="1"/>
  <c r="BZ56" i="4"/>
  <c r="BZ58" s="1"/>
  <c r="BZ60" s="1"/>
  <c r="BY58"/>
  <c r="BY60" s="1"/>
  <c r="BY48"/>
  <c r="BX50"/>
  <c r="BX52" s="1"/>
  <c r="BY56" i="9"/>
  <c r="BX58"/>
  <c r="BX60" s="1"/>
  <c r="BY58" i="5"/>
  <c r="BY60" s="1"/>
  <c r="BZ56"/>
  <c r="BZ58" s="1"/>
  <c r="BZ60" s="1"/>
  <c r="BX50" i="9"/>
  <c r="BX52" s="1"/>
  <c r="BY48"/>
  <c r="BX50" i="11"/>
  <c r="BX52" s="1"/>
  <c r="BY48"/>
  <c r="BZ56" i="2"/>
  <c r="BZ58" s="1"/>
  <c r="BZ60" s="1"/>
  <c r="BY58"/>
  <c r="BY60" s="1"/>
  <c r="BY56" i="11"/>
  <c r="BX58"/>
  <c r="BX60" s="1"/>
  <c r="BX48" i="5"/>
  <c r="BW50"/>
  <c r="BW52" s="1"/>
  <c r="BY56" i="10"/>
  <c r="BX58"/>
  <c r="BX60" s="1"/>
  <c r="C21" i="5"/>
  <c r="C22" s="1"/>
  <c r="J24" s="1"/>
  <c r="BY48" i="10"/>
  <c r="BX50"/>
  <c r="BX52" s="1"/>
  <c r="BY48" i="12"/>
  <c r="BX50"/>
  <c r="BX52" s="1"/>
  <c r="BX48" i="8"/>
  <c r="BW50"/>
  <c r="BW52" s="1"/>
  <c r="BS5" i="33"/>
  <c r="BS4"/>
  <c r="BU34" i="36"/>
  <c r="BT12" i="33"/>
  <c r="BT10"/>
  <c r="BV27" i="36"/>
  <c r="BT26" i="33"/>
  <c r="BV26" i="36"/>
  <c r="BT27" i="33"/>
  <c r="BT32"/>
  <c r="BT18"/>
  <c r="BT15"/>
  <c r="BT8"/>
  <c r="BT22"/>
  <c r="BT29"/>
  <c r="BT20"/>
  <c r="BT13"/>
  <c r="BT28"/>
  <c r="BT9"/>
  <c r="BT24"/>
  <c r="BT11"/>
  <c r="BT31"/>
  <c r="D34"/>
  <c r="D35" s="1"/>
  <c r="D37" s="1"/>
  <c r="BT16"/>
  <c r="BT7"/>
  <c r="BT30"/>
  <c r="BT17"/>
  <c r="BT21"/>
  <c r="BT14"/>
  <c r="BT19"/>
  <c r="BT33"/>
  <c r="BT25"/>
  <c r="BT23"/>
  <c r="BT6"/>
  <c r="BU6" i="36"/>
  <c r="G20"/>
  <c r="G13"/>
  <c r="C60" i="15" l="1"/>
  <c r="C61" s="1"/>
  <c r="BX48" i="3"/>
  <c r="BW50"/>
  <c r="BW52" s="1"/>
  <c r="BZ48" i="15"/>
  <c r="BZ50" s="1"/>
  <c r="BZ52" s="1"/>
  <c r="BY50"/>
  <c r="BY52" s="1"/>
  <c r="C60" i="5"/>
  <c r="C61" s="1"/>
  <c r="C60" i="3"/>
  <c r="C61" s="1"/>
  <c r="C21" i="2"/>
  <c r="C22" s="1"/>
  <c r="T61" s="1"/>
  <c r="BZ48" i="9"/>
  <c r="BZ50" s="1"/>
  <c r="BZ52" s="1"/>
  <c r="BY50"/>
  <c r="BY52" s="1"/>
  <c r="BZ48" i="10"/>
  <c r="BZ50" s="1"/>
  <c r="BZ52" s="1"/>
  <c r="BY50"/>
  <c r="BY52" s="1"/>
  <c r="G62" s="1"/>
  <c r="BZ56" i="11"/>
  <c r="BZ58" s="1"/>
  <c r="BZ60" s="1"/>
  <c r="BY58"/>
  <c r="BY60" s="1"/>
  <c r="C60" i="4"/>
  <c r="C61" s="1"/>
  <c r="BZ56" i="12"/>
  <c r="BZ58" s="1"/>
  <c r="BZ60" s="1"/>
  <c r="BY58"/>
  <c r="BY60" s="1"/>
  <c r="C60" i="2"/>
  <c r="C61" s="1"/>
  <c r="BY48" i="8"/>
  <c r="BX50"/>
  <c r="BX52" s="1"/>
  <c r="BZ56" i="10"/>
  <c r="BZ58" s="1"/>
  <c r="BZ60" s="1"/>
  <c r="BY58"/>
  <c r="BY60" s="1"/>
  <c r="BZ56" i="9"/>
  <c r="BZ58" s="1"/>
  <c r="BZ60" s="1"/>
  <c r="BY58"/>
  <c r="BY60" s="1"/>
  <c r="BY50" i="2"/>
  <c r="BY52" s="1"/>
  <c r="BZ48"/>
  <c r="BZ50" s="1"/>
  <c r="BZ52" s="1"/>
  <c r="BZ48" i="11"/>
  <c r="BZ50" s="1"/>
  <c r="BZ52" s="1"/>
  <c r="BY50"/>
  <c r="BY52" s="1"/>
  <c r="BZ48" i="12"/>
  <c r="BZ50" s="1"/>
  <c r="BZ52" s="1"/>
  <c r="BY50"/>
  <c r="BY52" s="1"/>
  <c r="BY24" s="1"/>
  <c r="BY48" i="5"/>
  <c r="BX50"/>
  <c r="BX52" s="1"/>
  <c r="CA48"/>
  <c r="BZ48" i="4"/>
  <c r="BZ50" s="1"/>
  <c r="BZ52" s="1"/>
  <c r="BY50"/>
  <c r="BY52" s="1"/>
  <c r="BT5" i="33"/>
  <c r="BV34" i="36"/>
  <c r="BX27"/>
  <c r="BW27"/>
  <c r="BU26" i="33"/>
  <c r="BX26" i="36"/>
  <c r="BU27" i="33"/>
  <c r="BT4"/>
  <c r="BU18"/>
  <c r="BU32"/>
  <c r="BU15"/>
  <c r="BU22"/>
  <c r="BU8"/>
  <c r="BU29"/>
  <c r="BU9"/>
  <c r="BU12"/>
  <c r="BU13"/>
  <c r="BU16"/>
  <c r="BU33"/>
  <c r="BU14"/>
  <c r="BU30"/>
  <c r="BU24"/>
  <c r="BU17"/>
  <c r="BU19"/>
  <c r="BU10"/>
  <c r="BU11"/>
  <c r="BU25"/>
  <c r="BU31"/>
  <c r="BU21"/>
  <c r="BU20"/>
  <c r="BU28"/>
  <c r="BU23"/>
  <c r="BU7"/>
  <c r="BU6"/>
  <c r="E34"/>
  <c r="E35" s="1"/>
  <c r="E37" s="1"/>
  <c r="BV6" i="36"/>
  <c r="H20"/>
  <c r="H13"/>
  <c r="C52" i="2" l="1"/>
  <c r="C53" s="1"/>
  <c r="C54" s="1"/>
  <c r="N23"/>
  <c r="C52" i="15"/>
  <c r="C53" s="1"/>
  <c r="K62" s="1"/>
  <c r="B62"/>
  <c r="BY48" i="3"/>
  <c r="BX50"/>
  <c r="BX52" s="1"/>
  <c r="C60" i="9"/>
  <c r="C61" s="1"/>
  <c r="C60" i="12"/>
  <c r="C61" s="1"/>
  <c r="C60" i="11"/>
  <c r="C61" s="1"/>
  <c r="C60" i="10"/>
  <c r="C61" s="1"/>
  <c r="C52" i="12"/>
  <c r="C53" s="1"/>
  <c r="M63" s="1"/>
  <c r="L63"/>
  <c r="BZ24"/>
  <c r="C52" i="11"/>
  <c r="C53" s="1"/>
  <c r="J62" s="1"/>
  <c r="G62"/>
  <c r="BZ48" i="8"/>
  <c r="BZ50" s="1"/>
  <c r="BZ52" s="1"/>
  <c r="BY50"/>
  <c r="BY52" s="1"/>
  <c r="BY36" s="1"/>
  <c r="BY55" s="1"/>
  <c r="BY58" s="1"/>
  <c r="BY60" s="1"/>
  <c r="C60" s="1"/>
  <c r="C61" s="1"/>
  <c r="C52" i="10"/>
  <c r="C53" s="1"/>
  <c r="J62" s="1"/>
  <c r="C52" i="4"/>
  <c r="C53" s="1"/>
  <c r="J62" s="1"/>
  <c r="G62"/>
  <c r="BZ48" i="5"/>
  <c r="BZ50" s="1"/>
  <c r="BZ52" s="1"/>
  <c r="BY50"/>
  <c r="BY52" s="1"/>
  <c r="C52" i="9"/>
  <c r="C53" s="1"/>
  <c r="A62"/>
  <c r="BW34" i="36"/>
  <c r="BX34"/>
  <c r="BV26" i="33"/>
  <c r="BV27"/>
  <c r="BU5"/>
  <c r="BV33"/>
  <c r="BV19"/>
  <c r="BU4"/>
  <c r="BV20"/>
  <c r="BV32"/>
  <c r="BV22"/>
  <c r="BV18"/>
  <c r="BV15"/>
  <c r="BV29"/>
  <c r="BV8"/>
  <c r="BV24"/>
  <c r="BV16"/>
  <c r="BV7"/>
  <c r="BV10"/>
  <c r="BV31"/>
  <c r="BV30"/>
  <c r="BV25"/>
  <c r="BV9"/>
  <c r="BV17"/>
  <c r="BV28"/>
  <c r="BV23"/>
  <c r="BV12"/>
  <c r="BV21"/>
  <c r="BV13"/>
  <c r="BV14"/>
  <c r="BV6"/>
  <c r="F34"/>
  <c r="F35" s="1"/>
  <c r="F37" s="1"/>
  <c r="I20" i="36"/>
  <c r="I13"/>
  <c r="C52" i="5" l="1"/>
  <c r="C53" s="1"/>
  <c r="AH61" s="1"/>
  <c r="BZ48" i="3"/>
  <c r="BZ50" s="1"/>
  <c r="BZ52" s="1"/>
  <c r="BY50"/>
  <c r="BY52" s="1"/>
  <c r="C52" i="8"/>
  <c r="C53" s="1"/>
  <c r="C54" s="1"/>
  <c r="C23" i="9"/>
  <c r="B62"/>
  <c r="BW26" i="36"/>
  <c r="BV5" i="33"/>
  <c r="BV4"/>
  <c r="BY34" i="36"/>
  <c r="BX26" i="33"/>
  <c r="BY27" i="36"/>
  <c r="BW26" i="33"/>
  <c r="BY26" i="36"/>
  <c r="BW27" i="33"/>
  <c r="BX27"/>
  <c r="BW19"/>
  <c r="BX19"/>
  <c r="BW33"/>
  <c r="BX33"/>
  <c r="BX32"/>
  <c r="BX18"/>
  <c r="BW32"/>
  <c r="BW18"/>
  <c r="BX8"/>
  <c r="BW22"/>
  <c r="BX22"/>
  <c r="BW6"/>
  <c r="BX6"/>
  <c r="BW20"/>
  <c r="BW29"/>
  <c r="BX20"/>
  <c r="BX29"/>
  <c r="BW15"/>
  <c r="BW8"/>
  <c r="BX15"/>
  <c r="BW10"/>
  <c r="BW12"/>
  <c r="BX10"/>
  <c r="BX12"/>
  <c r="BX31"/>
  <c r="BX24"/>
  <c r="BX16"/>
  <c r="BX23"/>
  <c r="BW9"/>
  <c r="BW21"/>
  <c r="BW11"/>
  <c r="BW30"/>
  <c r="BX13"/>
  <c r="BX17"/>
  <c r="BW25"/>
  <c r="BW28"/>
  <c r="BW14"/>
  <c r="BX9"/>
  <c r="BX21"/>
  <c r="BX11"/>
  <c r="BX30"/>
  <c r="BW13"/>
  <c r="BW17"/>
  <c r="BX25"/>
  <c r="BX28"/>
  <c r="BX14"/>
  <c r="BW7"/>
  <c r="BW31"/>
  <c r="BW24"/>
  <c r="BW16"/>
  <c r="BW23"/>
  <c r="BX7"/>
  <c r="G34"/>
  <c r="G35" s="1"/>
  <c r="G37" s="1"/>
  <c r="BY12" i="36"/>
  <c r="J20"/>
  <c r="J13"/>
  <c r="N61" i="5" l="1"/>
  <c r="C52" i="3"/>
  <c r="C53" s="1"/>
  <c r="C62" s="1"/>
  <c r="B62"/>
  <c r="BX5" i="33"/>
  <c r="BW4"/>
  <c r="BY26"/>
  <c r="BY27"/>
  <c r="BW5"/>
  <c r="BY32"/>
  <c r="BX4"/>
  <c r="BY19"/>
  <c r="BY18"/>
  <c r="BW6" i="36"/>
  <c r="BY21" i="33"/>
  <c r="BY24"/>
  <c r="BY30"/>
  <c r="BY31"/>
  <c r="BY17"/>
  <c r="BY25"/>
  <c r="BY16"/>
  <c r="BY13"/>
  <c r="BY12"/>
  <c r="BY10"/>
  <c r="BY14"/>
  <c r="H34"/>
  <c r="BY7" i="36"/>
  <c r="F29" i="69"/>
  <c r="BY11" i="36"/>
  <c r="E12" i="68"/>
  <c r="D12"/>
  <c r="K20" i="36"/>
  <c r="K13"/>
  <c r="B32"/>
  <c r="B29"/>
  <c r="B28"/>
  <c r="B33"/>
  <c r="B31"/>
  <c r="B30"/>
  <c r="BY5" i="33" l="1"/>
  <c r="BY10" i="36"/>
  <c r="BY4" i="33"/>
  <c r="BY33"/>
  <c r="BX6" i="36"/>
  <c r="BY29" i="33"/>
  <c r="BY6"/>
  <c r="BY20"/>
  <c r="BY15"/>
  <c r="BY28"/>
  <c r="BY7"/>
  <c r="BY23"/>
  <c r="I34"/>
  <c r="I35" s="1"/>
  <c r="I37" s="1"/>
  <c r="D17" i="68"/>
  <c r="F30" i="69"/>
  <c r="L20" i="36"/>
  <c r="L13"/>
  <c r="C30"/>
  <c r="C33"/>
  <c r="C28"/>
  <c r="C29"/>
  <c r="C32"/>
  <c r="B11"/>
  <c r="C31"/>
  <c r="BY6" l="1"/>
  <c r="J34" i="33"/>
  <c r="J35" s="1"/>
  <c r="J37" s="1"/>
  <c r="E17" i="68"/>
  <c r="G29" i="69"/>
  <c r="M20" i="36"/>
  <c r="M13"/>
  <c r="D29"/>
  <c r="D30"/>
  <c r="D33"/>
  <c r="C11"/>
  <c r="D32"/>
  <c r="D31"/>
  <c r="D28"/>
  <c r="K34" i="33" l="1"/>
  <c r="K35" s="1"/>
  <c r="K37" s="1"/>
  <c r="N20" i="36"/>
  <c r="N13"/>
  <c r="E29"/>
  <c r="E28"/>
  <c r="E31"/>
  <c r="D11"/>
  <c r="E33"/>
  <c r="E30"/>
  <c r="E32"/>
  <c r="L34" i="33" l="1"/>
  <c r="A76"/>
  <c r="O20" i="36"/>
  <c r="O13"/>
  <c r="L31"/>
  <c r="L33"/>
  <c r="L28"/>
  <c r="F29"/>
  <c r="F33"/>
  <c r="F31"/>
  <c r="F30"/>
  <c r="F32"/>
  <c r="F28"/>
  <c r="E11"/>
  <c r="M34" i="33" l="1"/>
  <c r="M35" s="1"/>
  <c r="M37" s="1"/>
  <c r="P20" i="36"/>
  <c r="P13"/>
  <c r="G32"/>
  <c r="G31"/>
  <c r="G30"/>
  <c r="F11"/>
  <c r="G28"/>
  <c r="G29"/>
  <c r="G33"/>
  <c r="N34" i="33" l="1"/>
  <c r="N35" s="1"/>
  <c r="N37" s="1"/>
  <c r="Q20" i="36"/>
  <c r="Q13"/>
  <c r="H31"/>
  <c r="H33"/>
  <c r="H30"/>
  <c r="H32"/>
  <c r="H29"/>
  <c r="H28"/>
  <c r="G11"/>
  <c r="O34" i="33" l="1"/>
  <c r="O35" s="1"/>
  <c r="O37" s="1"/>
  <c r="R20" i="36"/>
  <c r="R13"/>
  <c r="I28"/>
  <c r="I31"/>
  <c r="H11"/>
  <c r="I32"/>
  <c r="I30"/>
  <c r="I33"/>
  <c r="I29"/>
  <c r="P34" i="33" l="1"/>
  <c r="P35" s="1"/>
  <c r="P37" s="1"/>
  <c r="S20" i="36"/>
  <c r="S13"/>
  <c r="J32"/>
  <c r="I11"/>
  <c r="J33"/>
  <c r="J30"/>
  <c r="J29"/>
  <c r="J28"/>
  <c r="J31"/>
  <c r="Q34" i="33" l="1"/>
  <c r="Q35" s="1"/>
  <c r="Q37" s="1"/>
  <c r="T20" i="36"/>
  <c r="T13"/>
  <c r="K28"/>
  <c r="K33"/>
  <c r="J11"/>
  <c r="K30"/>
  <c r="K32"/>
  <c r="K29"/>
  <c r="K31"/>
  <c r="R34" i="33" l="1"/>
  <c r="R35" s="1"/>
  <c r="R37" s="1"/>
  <c r="U20" i="36"/>
  <c r="U13"/>
  <c r="K11"/>
  <c r="S34" i="33" l="1"/>
  <c r="S35" s="1"/>
  <c r="S37" s="1"/>
  <c r="V20" i="36"/>
  <c r="V13"/>
  <c r="L11"/>
  <c r="M31"/>
  <c r="M29"/>
  <c r="M28"/>
  <c r="M30"/>
  <c r="M33"/>
  <c r="M32"/>
  <c r="T34" i="33" l="1"/>
  <c r="T35" s="1"/>
  <c r="T37" s="1"/>
  <c r="W20" i="36"/>
  <c r="W13"/>
  <c r="N31"/>
  <c r="N32"/>
  <c r="N33"/>
  <c r="N30"/>
  <c r="N28"/>
  <c r="M11"/>
  <c r="N29"/>
  <c r="U34" i="33" l="1"/>
  <c r="U35" s="1"/>
  <c r="U37" s="1"/>
  <c r="X20" i="36"/>
  <c r="X13"/>
  <c r="O33"/>
  <c r="N11"/>
  <c r="O30"/>
  <c r="O32"/>
  <c r="O29"/>
  <c r="O28"/>
  <c r="O31"/>
  <c r="C39" i="69"/>
  <c r="B40" i="65"/>
  <c r="B39"/>
  <c r="A3"/>
  <c r="B43" i="68"/>
  <c r="B42"/>
  <c r="A3"/>
  <c r="C38" i="69"/>
  <c r="B3"/>
  <c r="V34" i="33" l="1"/>
  <c r="V35" s="1"/>
  <c r="V37" s="1"/>
  <c r="Y20" i="36"/>
  <c r="Y13"/>
  <c r="P29"/>
  <c r="P30"/>
  <c r="P28"/>
  <c r="P32"/>
  <c r="P31"/>
  <c r="P33"/>
  <c r="O11"/>
  <c r="K80" i="34"/>
  <c r="N22" i="35"/>
  <c r="N21"/>
  <c r="W34" i="33" l="1"/>
  <c r="W35" s="1"/>
  <c r="W37" s="1"/>
  <c r="Z20" i="36"/>
  <c r="Z13"/>
  <c r="Q30"/>
  <c r="Q29"/>
  <c r="P11"/>
  <c r="Q33"/>
  <c r="Q32"/>
  <c r="Q31"/>
  <c r="Q28"/>
  <c r="B15"/>
  <c r="X34" i="33" l="1"/>
  <c r="X35" s="1"/>
  <c r="X37" s="1"/>
  <c r="AA20" i="36"/>
  <c r="AA13"/>
  <c r="B14"/>
  <c r="R32"/>
  <c r="R28"/>
  <c r="R33"/>
  <c r="R29"/>
  <c r="Q11"/>
  <c r="R30"/>
  <c r="R31"/>
  <c r="B16"/>
  <c r="C14"/>
  <c r="B4"/>
  <c r="C15"/>
  <c r="C23"/>
  <c r="C9"/>
  <c r="Y34" i="33" l="1"/>
  <c r="Y35" s="1"/>
  <c r="Y37" s="1"/>
  <c r="F11" i="69"/>
  <c r="F8"/>
  <c r="F15"/>
  <c r="F12"/>
  <c r="AB20" i="36"/>
  <c r="AB13"/>
  <c r="F20" i="69"/>
  <c r="B9" i="36"/>
  <c r="S29"/>
  <c r="B7"/>
  <c r="B5"/>
  <c r="B10"/>
  <c r="S32"/>
  <c r="B8"/>
  <c r="B12"/>
  <c r="R11"/>
  <c r="S31"/>
  <c r="S30"/>
  <c r="S33"/>
  <c r="S28"/>
  <c r="B25"/>
  <c r="B24"/>
  <c r="B23"/>
  <c r="B22"/>
  <c r="B21"/>
  <c r="B19"/>
  <c r="C19"/>
  <c r="C18"/>
  <c r="B18"/>
  <c r="C16"/>
  <c r="C17"/>
  <c r="B17"/>
  <c r="D15"/>
  <c r="D22"/>
  <c r="D9"/>
  <c r="Z34" i="33" l="1"/>
  <c r="Z35" s="1"/>
  <c r="Z37" s="1"/>
  <c r="B35" i="36"/>
  <c r="D15" i="65"/>
  <c r="D8"/>
  <c r="D9" i="68"/>
  <c r="D8"/>
  <c r="D16"/>
  <c r="D15"/>
  <c r="F27" i="69"/>
  <c r="F26"/>
  <c r="D14" i="68"/>
  <c r="D10"/>
  <c r="D11"/>
  <c r="D13"/>
  <c r="D7" i="65"/>
  <c r="F7" i="69"/>
  <c r="D17" i="65"/>
  <c r="F17" i="69"/>
  <c r="D9" i="65"/>
  <c r="F9" i="69"/>
  <c r="F10"/>
  <c r="D10" i="65"/>
  <c r="D11"/>
  <c r="D12"/>
  <c r="D13"/>
  <c r="F13" i="69"/>
  <c r="D16" i="65"/>
  <c r="E7" i="68"/>
  <c r="D7"/>
  <c r="F14" i="69"/>
  <c r="D14" i="65"/>
  <c r="D6" i="68"/>
  <c r="F18" i="69"/>
  <c r="AC20" i="36"/>
  <c r="AC13"/>
  <c r="F19" i="69"/>
  <c r="F22"/>
  <c r="F25"/>
  <c r="F23"/>
  <c r="F21"/>
  <c r="F24"/>
  <c r="T28" i="36"/>
  <c r="C5"/>
  <c r="C12"/>
  <c r="S11"/>
  <c r="C8"/>
  <c r="T33"/>
  <c r="T32"/>
  <c r="T31"/>
  <c r="C10"/>
  <c r="T30"/>
  <c r="C7"/>
  <c r="C4"/>
  <c r="T29"/>
  <c r="C25"/>
  <c r="C24"/>
  <c r="C22"/>
  <c r="C21"/>
  <c r="D19"/>
  <c r="D18"/>
  <c r="D16"/>
  <c r="D17"/>
  <c r="D14"/>
  <c r="E14"/>
  <c r="E15"/>
  <c r="F33" i="69" l="1"/>
  <c r="AA34" i="33"/>
  <c r="AA35" s="1"/>
  <c r="AA37" s="1"/>
  <c r="E13" i="65"/>
  <c r="E13" i="68"/>
  <c r="E16"/>
  <c r="G30" i="69"/>
  <c r="G15"/>
  <c r="E10" i="68"/>
  <c r="E9"/>
  <c r="E11"/>
  <c r="E14"/>
  <c r="G26" i="69"/>
  <c r="G20"/>
  <c r="E8" i="68"/>
  <c r="G31" i="69"/>
  <c r="E15" i="68"/>
  <c r="G27" i="69"/>
  <c r="G11"/>
  <c r="E15" i="65"/>
  <c r="D34"/>
  <c r="G10" i="69"/>
  <c r="E10" i="65"/>
  <c r="G17" i="69"/>
  <c r="E17" i="65"/>
  <c r="E6" i="68"/>
  <c r="G18" i="69"/>
  <c r="E11" i="65"/>
  <c r="E12"/>
  <c r="G13" i="69"/>
  <c r="E14" i="65"/>
  <c r="G14" i="69"/>
  <c r="AD20" i="36"/>
  <c r="AD13"/>
  <c r="D37" i="68"/>
  <c r="G24" i="69"/>
  <c r="G23"/>
  <c r="G21"/>
  <c r="G19"/>
  <c r="G22"/>
  <c r="D12" i="36"/>
  <c r="U30"/>
  <c r="D8"/>
  <c r="T11"/>
  <c r="U32"/>
  <c r="D4"/>
  <c r="D7"/>
  <c r="D5"/>
  <c r="D10"/>
  <c r="U28"/>
  <c r="U29"/>
  <c r="U31"/>
  <c r="U33"/>
  <c r="D25"/>
  <c r="D24"/>
  <c r="D23"/>
  <c r="D21"/>
  <c r="E19"/>
  <c r="E18"/>
  <c r="E16"/>
  <c r="E17"/>
  <c r="F15"/>
  <c r="F14"/>
  <c r="AB34" i="33" l="1"/>
  <c r="AB35" s="1"/>
  <c r="AB37" s="1"/>
  <c r="G28" i="69"/>
  <c r="E37" i="68"/>
  <c r="G16" i="69"/>
  <c r="E16" i="65"/>
  <c r="G9" i="69"/>
  <c r="E9" i="65"/>
  <c r="AE20" i="36"/>
  <c r="AE13"/>
  <c r="G25" i="69"/>
  <c r="E12" i="36"/>
  <c r="E4"/>
  <c r="E8"/>
  <c r="E10"/>
  <c r="V32"/>
  <c r="E5"/>
  <c r="U11"/>
  <c r="V33"/>
  <c r="V31"/>
  <c r="V30"/>
  <c r="V28"/>
  <c r="E9"/>
  <c r="V29"/>
  <c r="E7"/>
  <c r="E25"/>
  <c r="E24"/>
  <c r="E23"/>
  <c r="E22"/>
  <c r="E21"/>
  <c r="F19"/>
  <c r="F18"/>
  <c r="F16"/>
  <c r="F17"/>
  <c r="G14"/>
  <c r="G15"/>
  <c r="AC34" i="33" l="1"/>
  <c r="AC35" s="1"/>
  <c r="AC37" s="1"/>
  <c r="AF20" i="36"/>
  <c r="AF13"/>
  <c r="F8"/>
  <c r="W29"/>
  <c r="W33"/>
  <c r="V11"/>
  <c r="W32"/>
  <c r="W28"/>
  <c r="W30"/>
  <c r="W31"/>
  <c r="F7"/>
  <c r="F10"/>
  <c r="F4"/>
  <c r="F5"/>
  <c r="F9"/>
  <c r="F12"/>
  <c r="F25"/>
  <c r="F24"/>
  <c r="F23"/>
  <c r="F22"/>
  <c r="F21"/>
  <c r="G19"/>
  <c r="G18"/>
  <c r="G16"/>
  <c r="G17"/>
  <c r="C39" i="68"/>
  <c r="H15" i="36"/>
  <c r="H14"/>
  <c r="AD34" i="33" l="1"/>
  <c r="AD35" s="1"/>
  <c r="AD37" s="1"/>
  <c r="AG20" i="36"/>
  <c r="AG13"/>
  <c r="G7"/>
  <c r="G5"/>
  <c r="G10"/>
  <c r="X33"/>
  <c r="X29"/>
  <c r="X30"/>
  <c r="X32"/>
  <c r="W11"/>
  <c r="G12"/>
  <c r="G4"/>
  <c r="G8"/>
  <c r="G9"/>
  <c r="X31"/>
  <c r="X28"/>
  <c r="G25"/>
  <c r="G24"/>
  <c r="G23"/>
  <c r="G22"/>
  <c r="G21"/>
  <c r="H19"/>
  <c r="H18"/>
  <c r="H16"/>
  <c r="H17"/>
  <c r="I14"/>
  <c r="I15"/>
  <c r="AE34" i="33" l="1"/>
  <c r="AE35" s="1"/>
  <c r="AE37" s="1"/>
  <c r="AH20" i="36"/>
  <c r="AH13"/>
  <c r="H9"/>
  <c r="Y32"/>
  <c r="Y29"/>
  <c r="H8"/>
  <c r="Y28"/>
  <c r="H10"/>
  <c r="H12"/>
  <c r="H7"/>
  <c r="X11"/>
  <c r="Y30"/>
  <c r="Y33"/>
  <c r="Y31"/>
  <c r="H5"/>
  <c r="H4"/>
  <c r="H25"/>
  <c r="H24"/>
  <c r="H23"/>
  <c r="H22"/>
  <c r="H21"/>
  <c r="I19"/>
  <c r="I18"/>
  <c r="I16"/>
  <c r="I17"/>
  <c r="J15"/>
  <c r="J14"/>
  <c r="AF34" i="33" l="1"/>
  <c r="AF35" s="1"/>
  <c r="AF37" s="1"/>
  <c r="AI20" i="36"/>
  <c r="AI13"/>
  <c r="I9"/>
  <c r="I5"/>
  <c r="Z32"/>
  <c r="Z31"/>
  <c r="I7"/>
  <c r="I12"/>
  <c r="Z28"/>
  <c r="Z29"/>
  <c r="Z33"/>
  <c r="Y11"/>
  <c r="Z30"/>
  <c r="I8"/>
  <c r="I4"/>
  <c r="I10"/>
  <c r="I25"/>
  <c r="I24"/>
  <c r="I23"/>
  <c r="I22"/>
  <c r="I21"/>
  <c r="J19"/>
  <c r="J18"/>
  <c r="J16"/>
  <c r="J17"/>
  <c r="K14"/>
  <c r="K15"/>
  <c r="AG34" i="33" l="1"/>
  <c r="AG35" s="1"/>
  <c r="AG37" s="1"/>
  <c r="AJ20" i="36"/>
  <c r="AJ13"/>
  <c r="J9"/>
  <c r="J8"/>
  <c r="AA28"/>
  <c r="AA30"/>
  <c r="J5"/>
  <c r="AA31"/>
  <c r="J10"/>
  <c r="Z11"/>
  <c r="AA33"/>
  <c r="AA29"/>
  <c r="AA32"/>
  <c r="J12"/>
  <c r="J7"/>
  <c r="J4"/>
  <c r="J25"/>
  <c r="J24"/>
  <c r="J23"/>
  <c r="J22"/>
  <c r="J21"/>
  <c r="K19"/>
  <c r="K18"/>
  <c r="K16"/>
  <c r="K17"/>
  <c r="AH34" i="33" l="1"/>
  <c r="AH35" s="1"/>
  <c r="AH37" s="1"/>
  <c r="AK20" i="36"/>
  <c r="AK13"/>
  <c r="L19"/>
  <c r="L16"/>
  <c r="L17"/>
  <c r="L14"/>
  <c r="L15"/>
  <c r="L18"/>
  <c r="K4"/>
  <c r="K7"/>
  <c r="K12"/>
  <c r="K9"/>
  <c r="K10"/>
  <c r="AB31"/>
  <c r="AB32"/>
  <c r="AB29"/>
  <c r="K8"/>
  <c r="K5"/>
  <c r="AB30"/>
  <c r="AB28"/>
  <c r="AB33"/>
  <c r="AA11"/>
  <c r="K25"/>
  <c r="K24"/>
  <c r="K23"/>
  <c r="K22"/>
  <c r="K21"/>
  <c r="M14"/>
  <c r="M15"/>
  <c r="AI34" i="33" l="1"/>
  <c r="AI35" s="1"/>
  <c r="AI37" s="1"/>
  <c r="AL20" i="36"/>
  <c r="AL13"/>
  <c r="L10"/>
  <c r="L22"/>
  <c r="L12"/>
  <c r="L25"/>
  <c r="L4"/>
  <c r="L7"/>
  <c r="L24"/>
  <c r="L5"/>
  <c r="L23"/>
  <c r="L21"/>
  <c r="AC32"/>
  <c r="AC31"/>
  <c r="AB11"/>
  <c r="AC33"/>
  <c r="AC30"/>
  <c r="AC28"/>
  <c r="AC29"/>
  <c r="M19"/>
  <c r="M18"/>
  <c r="M16"/>
  <c r="M17"/>
  <c r="N15"/>
  <c r="N14"/>
  <c r="AJ34" i="33" l="1"/>
  <c r="AJ35" s="1"/>
  <c r="AJ37" s="1"/>
  <c r="AM20" i="36"/>
  <c r="AM13"/>
  <c r="AD32"/>
  <c r="AD33"/>
  <c r="M10"/>
  <c r="M9"/>
  <c r="AC11"/>
  <c r="M8"/>
  <c r="AD30"/>
  <c r="M4"/>
  <c r="M5"/>
  <c r="AD28"/>
  <c r="AD31"/>
  <c r="AD29"/>
  <c r="M12"/>
  <c r="M7"/>
  <c r="M25"/>
  <c r="M24"/>
  <c r="M23"/>
  <c r="M22"/>
  <c r="M21"/>
  <c r="N19"/>
  <c r="N18"/>
  <c r="N16"/>
  <c r="N17"/>
  <c r="O14"/>
  <c r="O15"/>
  <c r="AK34" i="33" l="1"/>
  <c r="AK35" s="1"/>
  <c r="AK37" s="1"/>
  <c r="AN20" i="36"/>
  <c r="AN13"/>
  <c r="N9"/>
  <c r="N10"/>
  <c r="AE29"/>
  <c r="AE28"/>
  <c r="AE30"/>
  <c r="N7"/>
  <c r="N5"/>
  <c r="N12"/>
  <c r="N8"/>
  <c r="N4"/>
  <c r="AD11"/>
  <c r="AE31"/>
  <c r="AE33"/>
  <c r="AE32"/>
  <c r="N25"/>
  <c r="N24"/>
  <c r="N23"/>
  <c r="N22"/>
  <c r="N21"/>
  <c r="O19"/>
  <c r="O18"/>
  <c r="O16"/>
  <c r="O17"/>
  <c r="P15"/>
  <c r="P14"/>
  <c r="AL34" i="33" l="1"/>
  <c r="AL35" s="1"/>
  <c r="AL37" s="1"/>
  <c r="AO20" i="36"/>
  <c r="AO13"/>
  <c r="O12"/>
  <c r="O5"/>
  <c r="O10"/>
  <c r="AF30"/>
  <c r="AF28"/>
  <c r="AF32"/>
  <c r="O4"/>
  <c r="AE11"/>
  <c r="O7"/>
  <c r="O8"/>
  <c r="O9"/>
  <c r="AF29"/>
  <c r="AF33"/>
  <c r="AF31"/>
  <c r="O25"/>
  <c r="O24"/>
  <c r="O23"/>
  <c r="O22"/>
  <c r="O21"/>
  <c r="P19"/>
  <c r="P18"/>
  <c r="P16"/>
  <c r="P17"/>
  <c r="Q15"/>
  <c r="Q14"/>
  <c r="AM34" i="33" l="1"/>
  <c r="AM35" s="1"/>
  <c r="AM37" s="1"/>
  <c r="AP20" i="36"/>
  <c r="AP13"/>
  <c r="P4"/>
  <c r="P5"/>
  <c r="P9"/>
  <c r="P8"/>
  <c r="P12"/>
  <c r="AG31"/>
  <c r="AG28"/>
  <c r="P10"/>
  <c r="P7"/>
  <c r="AF11"/>
  <c r="AG33"/>
  <c r="AG29"/>
  <c r="AG32"/>
  <c r="AG30"/>
  <c r="P25"/>
  <c r="P24"/>
  <c r="P23"/>
  <c r="P22"/>
  <c r="P21"/>
  <c r="Q19"/>
  <c r="Q18"/>
  <c r="Q16"/>
  <c r="Q17"/>
  <c r="R14"/>
  <c r="R15"/>
  <c r="AN34" i="33" l="1"/>
  <c r="AN35" s="1"/>
  <c r="AN37" s="1"/>
  <c r="AQ20" i="36"/>
  <c r="AQ13"/>
  <c r="Q12"/>
  <c r="Q5"/>
  <c r="Q7"/>
  <c r="AG11"/>
  <c r="AH30"/>
  <c r="AH33"/>
  <c r="Q8"/>
  <c r="Q9"/>
  <c r="Q10"/>
  <c r="Q4"/>
  <c r="AH28"/>
  <c r="AH31"/>
  <c r="AH32"/>
  <c r="AH29"/>
  <c r="Q25"/>
  <c r="Q24"/>
  <c r="Q23"/>
  <c r="Q22"/>
  <c r="Q21"/>
  <c r="R19"/>
  <c r="R18"/>
  <c r="R16"/>
  <c r="R17"/>
  <c r="S14"/>
  <c r="S15"/>
  <c r="AO34" i="33" l="1"/>
  <c r="AO35" s="1"/>
  <c r="AO37" s="1"/>
  <c r="AR20" i="36"/>
  <c r="AR13"/>
  <c r="R5"/>
  <c r="R4"/>
  <c r="AI32"/>
  <c r="AI31"/>
  <c r="AI28"/>
  <c r="AI30"/>
  <c r="R10"/>
  <c r="R9"/>
  <c r="R8"/>
  <c r="R12"/>
  <c r="R7"/>
  <c r="AH11"/>
  <c r="AI29"/>
  <c r="AI33"/>
  <c r="R25"/>
  <c r="R24"/>
  <c r="R23"/>
  <c r="R22"/>
  <c r="R21"/>
  <c r="S19"/>
  <c r="S18"/>
  <c r="S16"/>
  <c r="S17"/>
  <c r="T15"/>
  <c r="T14"/>
  <c r="AP34" i="33" l="1"/>
  <c r="AP35" s="1"/>
  <c r="AP37" s="1"/>
  <c r="AS20" i="36"/>
  <c r="AS13"/>
  <c r="S7"/>
  <c r="S5"/>
  <c r="S10"/>
  <c r="AJ30"/>
  <c r="AJ31"/>
  <c r="AJ33"/>
  <c r="AJ29"/>
  <c r="AI11"/>
  <c r="S12"/>
  <c r="S4"/>
  <c r="S9"/>
  <c r="S8"/>
  <c r="AJ28"/>
  <c r="AJ32"/>
  <c r="S25"/>
  <c r="S24"/>
  <c r="S23"/>
  <c r="S22"/>
  <c r="S21"/>
  <c r="T19"/>
  <c r="T18"/>
  <c r="T16"/>
  <c r="T17"/>
  <c r="U14"/>
  <c r="U15"/>
  <c r="AQ34" i="33" l="1"/>
  <c r="AQ35" s="1"/>
  <c r="AQ37" s="1"/>
  <c r="AT20" i="36"/>
  <c r="AT13"/>
  <c r="T5"/>
  <c r="T8"/>
  <c r="AK30"/>
  <c r="AK28"/>
  <c r="T9"/>
  <c r="T10"/>
  <c r="AJ11"/>
  <c r="AK33"/>
  <c r="AK31"/>
  <c r="AK32"/>
  <c r="AK29"/>
  <c r="T12"/>
  <c r="T4"/>
  <c r="T7"/>
  <c r="T25"/>
  <c r="T24"/>
  <c r="T23"/>
  <c r="T22"/>
  <c r="T21"/>
  <c r="U19"/>
  <c r="U18"/>
  <c r="U16"/>
  <c r="U17"/>
  <c r="V14"/>
  <c r="V15"/>
  <c r="AR34" i="33" l="1"/>
  <c r="AR35" s="1"/>
  <c r="AR37" s="1"/>
  <c r="AU20" i="36"/>
  <c r="AU13"/>
  <c r="AL30"/>
  <c r="U5"/>
  <c r="AL29"/>
  <c r="U12"/>
  <c r="AL28"/>
  <c r="U4"/>
  <c r="U8"/>
  <c r="AL33"/>
  <c r="AL32"/>
  <c r="AL31"/>
  <c r="U9"/>
  <c r="U7"/>
  <c r="U10"/>
  <c r="AK11"/>
  <c r="U25"/>
  <c r="U24"/>
  <c r="U23"/>
  <c r="U22"/>
  <c r="U21"/>
  <c r="V19"/>
  <c r="V18"/>
  <c r="V16"/>
  <c r="V17"/>
  <c r="W15"/>
  <c r="W14"/>
  <c r="AS34" i="33" l="1"/>
  <c r="AS35" s="1"/>
  <c r="AS37" s="1"/>
  <c r="AV20" i="36"/>
  <c r="AV13"/>
  <c r="V9"/>
  <c r="AM30"/>
  <c r="AM29"/>
  <c r="V10"/>
  <c r="V8"/>
  <c r="V7"/>
  <c r="AM32"/>
  <c r="V5"/>
  <c r="AL11"/>
  <c r="AM28"/>
  <c r="AM33"/>
  <c r="V12"/>
  <c r="V4"/>
  <c r="AM31"/>
  <c r="V25"/>
  <c r="V24"/>
  <c r="V23"/>
  <c r="V22"/>
  <c r="V21"/>
  <c r="W19"/>
  <c r="W18"/>
  <c r="W16"/>
  <c r="W17"/>
  <c r="X15"/>
  <c r="X14"/>
  <c r="AT34" i="33" l="1"/>
  <c r="AT35" s="1"/>
  <c r="AT37" s="1"/>
  <c r="AW20" i="36"/>
  <c r="AW13"/>
  <c r="W7"/>
  <c r="AN28"/>
  <c r="W10"/>
  <c r="W9"/>
  <c r="W8"/>
  <c r="AN31"/>
  <c r="AN32"/>
  <c r="AN33"/>
  <c r="AM11"/>
  <c r="AN29"/>
  <c r="AN30"/>
  <c r="W12"/>
  <c r="W4"/>
  <c r="W5"/>
  <c r="W25"/>
  <c r="W24"/>
  <c r="W23"/>
  <c r="W22"/>
  <c r="W21"/>
  <c r="X19"/>
  <c r="X18"/>
  <c r="X16"/>
  <c r="X17"/>
  <c r="Y15"/>
  <c r="Y14"/>
  <c r="AU34" i="33" l="1"/>
  <c r="AU35" s="1"/>
  <c r="AU37" s="1"/>
  <c r="AX20" i="36"/>
  <c r="AX13"/>
  <c r="X8"/>
  <c r="X12"/>
  <c r="X4"/>
  <c r="AO33"/>
  <c r="AO31"/>
  <c r="AO30"/>
  <c r="X9"/>
  <c r="X10"/>
  <c r="X7"/>
  <c r="X5"/>
  <c r="AN11"/>
  <c r="AO28"/>
  <c r="AO32"/>
  <c r="AO29"/>
  <c r="X25"/>
  <c r="X24"/>
  <c r="X23"/>
  <c r="X22"/>
  <c r="X21"/>
  <c r="Y19"/>
  <c r="Y18"/>
  <c r="Y16"/>
  <c r="Y17"/>
  <c r="Z15"/>
  <c r="Z14"/>
  <c r="AV34" i="33" l="1"/>
  <c r="AV35" s="1"/>
  <c r="AV37" s="1"/>
  <c r="AY20" i="36"/>
  <c r="AY13"/>
  <c r="Y9"/>
  <c r="AP30"/>
  <c r="AP32"/>
  <c r="AP29"/>
  <c r="Y5"/>
  <c r="Y10"/>
  <c r="Y4"/>
  <c r="Y12"/>
  <c r="AO11"/>
  <c r="AP33"/>
  <c r="AP28"/>
  <c r="Y7"/>
  <c r="Y8"/>
  <c r="AP31"/>
  <c r="Y25"/>
  <c r="Y24"/>
  <c r="Y23"/>
  <c r="Y22"/>
  <c r="Y21"/>
  <c r="Z19"/>
  <c r="Z18"/>
  <c r="Z16"/>
  <c r="Z17"/>
  <c r="AA14"/>
  <c r="AA15"/>
  <c r="AW34" i="33" l="1"/>
  <c r="AW35" s="1"/>
  <c r="AW37" s="1"/>
  <c r="AZ20" i="36"/>
  <c r="AZ13"/>
  <c r="Z10"/>
  <c r="AQ32"/>
  <c r="AQ31"/>
  <c r="Z12"/>
  <c r="AQ28"/>
  <c r="AQ33"/>
  <c r="Z9"/>
  <c r="Z5"/>
  <c r="Z7"/>
  <c r="AP11"/>
  <c r="AQ29"/>
  <c r="AQ30"/>
  <c r="Z8"/>
  <c r="Z4"/>
  <c r="Z25"/>
  <c r="Z24"/>
  <c r="Z23"/>
  <c r="Z22"/>
  <c r="Z21"/>
  <c r="AA19"/>
  <c r="AA18"/>
  <c r="AA16"/>
  <c r="AA17"/>
  <c r="AB15"/>
  <c r="AB14"/>
  <c r="AB10"/>
  <c r="AX34" i="33" l="1"/>
  <c r="AX35" s="1"/>
  <c r="AX37" s="1"/>
  <c r="BA20" i="36"/>
  <c r="BA13"/>
  <c r="AA12"/>
  <c r="AA4"/>
  <c r="AR32"/>
  <c r="AQ11"/>
  <c r="AA7"/>
  <c r="AA5"/>
  <c r="AR28"/>
  <c r="AA10"/>
  <c r="AA9"/>
  <c r="AA8"/>
  <c r="AR33"/>
  <c r="AR30"/>
  <c r="AR31"/>
  <c r="AR29"/>
  <c r="AA25"/>
  <c r="AA24"/>
  <c r="AA23"/>
  <c r="AA22"/>
  <c r="AA21"/>
  <c r="AB19"/>
  <c r="AB18"/>
  <c r="AB16"/>
  <c r="AB17"/>
  <c r="AC14"/>
  <c r="AC15"/>
  <c r="AY34" i="33" l="1"/>
  <c r="AY35" s="1"/>
  <c r="AY37" s="1"/>
  <c r="BB20" i="36"/>
  <c r="BB13"/>
  <c r="AS29"/>
  <c r="AB5"/>
  <c r="AB4"/>
  <c r="AB7"/>
  <c r="AB12"/>
  <c r="AS31"/>
  <c r="AS33"/>
  <c r="AS28"/>
  <c r="AB8"/>
  <c r="AB9"/>
  <c r="AR11"/>
  <c r="AS30"/>
  <c r="AS32"/>
  <c r="AB25"/>
  <c r="AB24"/>
  <c r="AB23"/>
  <c r="AB22"/>
  <c r="AB21"/>
  <c r="AC19"/>
  <c r="AC18"/>
  <c r="AC16"/>
  <c r="AC17"/>
  <c r="AD15"/>
  <c r="AD14"/>
  <c r="AZ34" i="33" l="1"/>
  <c r="AZ35" s="1"/>
  <c r="AZ37" s="1"/>
  <c r="BC20" i="36"/>
  <c r="BC13"/>
  <c r="AT28"/>
  <c r="AT33"/>
  <c r="AC9"/>
  <c r="AC8"/>
  <c r="AC5"/>
  <c r="AT29"/>
  <c r="AS11"/>
  <c r="AT31"/>
  <c r="AT30"/>
  <c r="AT32"/>
  <c r="AC7"/>
  <c r="AC12"/>
  <c r="AC4"/>
  <c r="AC10"/>
  <c r="AC25"/>
  <c r="AC24"/>
  <c r="AC23"/>
  <c r="AC22"/>
  <c r="AC21"/>
  <c r="AD19"/>
  <c r="AD18"/>
  <c r="AD16"/>
  <c r="AD17"/>
  <c r="AE15"/>
  <c r="BA34" i="33" l="1"/>
  <c r="BA35" s="1"/>
  <c r="BA37" s="1"/>
  <c r="BD20" i="36"/>
  <c r="BD13"/>
  <c r="AE14"/>
  <c r="AD8"/>
  <c r="AU33"/>
  <c r="AU31"/>
  <c r="AD10"/>
  <c r="AD9"/>
  <c r="AD12"/>
  <c r="AT11"/>
  <c r="AU28"/>
  <c r="AU29"/>
  <c r="AU32"/>
  <c r="AU30"/>
  <c r="AD7"/>
  <c r="AD5"/>
  <c r="AD4"/>
  <c r="AD25"/>
  <c r="AD24"/>
  <c r="AD23"/>
  <c r="AD22"/>
  <c r="AD21"/>
  <c r="AE19"/>
  <c r="AE18"/>
  <c r="AE16"/>
  <c r="AE17"/>
  <c r="AF15"/>
  <c r="BB34" i="33" l="1"/>
  <c r="BB35" s="1"/>
  <c r="BB37" s="1"/>
  <c r="BE20" i="36"/>
  <c r="BE13"/>
  <c r="AF14"/>
  <c r="AE9"/>
  <c r="AV31"/>
  <c r="AV29"/>
  <c r="AE12"/>
  <c r="AE5"/>
  <c r="AE7"/>
  <c r="AV33"/>
  <c r="AV28"/>
  <c r="AU11"/>
  <c r="AV30"/>
  <c r="AE10"/>
  <c r="AE8"/>
  <c r="AE4"/>
  <c r="AV32"/>
  <c r="AE25"/>
  <c r="AE24"/>
  <c r="AE23"/>
  <c r="AE22"/>
  <c r="AE21"/>
  <c r="AF19"/>
  <c r="AF18"/>
  <c r="AF16"/>
  <c r="AF17"/>
  <c r="AG15"/>
  <c r="BC34" i="33" l="1"/>
  <c r="BC35" s="1"/>
  <c r="BC37" s="1"/>
  <c r="BF20" i="36"/>
  <c r="BF13"/>
  <c r="AG14"/>
  <c r="AF7"/>
  <c r="AW30"/>
  <c r="AF5"/>
  <c r="AF8"/>
  <c r="AW28"/>
  <c r="AW32"/>
  <c r="AF12"/>
  <c r="AF10"/>
  <c r="AW33"/>
  <c r="AF9"/>
  <c r="AF4"/>
  <c r="AV11"/>
  <c r="AW29"/>
  <c r="AW31"/>
  <c r="AF25"/>
  <c r="AF24"/>
  <c r="AF23"/>
  <c r="AF22"/>
  <c r="AF21"/>
  <c r="AG19"/>
  <c r="AG18"/>
  <c r="AG16"/>
  <c r="AG17"/>
  <c r="AH15"/>
  <c r="BD34" i="33" l="1"/>
  <c r="BD35" s="1"/>
  <c r="BD37" s="1"/>
  <c r="BG20" i="36"/>
  <c r="BG13"/>
  <c r="AH14"/>
  <c r="AX32"/>
  <c r="AG8"/>
  <c r="AG12"/>
  <c r="AX30"/>
  <c r="AX28"/>
  <c r="AX31"/>
  <c r="AX29"/>
  <c r="AG5"/>
  <c r="AG10"/>
  <c r="AG7"/>
  <c r="AG4"/>
  <c r="AG9"/>
  <c r="AW11"/>
  <c r="AX33"/>
  <c r="AG25"/>
  <c r="AG24"/>
  <c r="AG23"/>
  <c r="AG22"/>
  <c r="AG21"/>
  <c r="AH19"/>
  <c r="AH18"/>
  <c r="AH16"/>
  <c r="AH17"/>
  <c r="AI15"/>
  <c r="BE34" i="33" l="1"/>
  <c r="BE35" s="1"/>
  <c r="BE37" s="1"/>
  <c r="BH20" i="36"/>
  <c r="BH13"/>
  <c r="AI14"/>
  <c r="AH5"/>
  <c r="AX11"/>
  <c r="AY30"/>
  <c r="AH10"/>
  <c r="AY33"/>
  <c r="AH9"/>
  <c r="AH4"/>
  <c r="AH12"/>
  <c r="AH7"/>
  <c r="AY29"/>
  <c r="AY28"/>
  <c r="AY31"/>
  <c r="AH8"/>
  <c r="AY32"/>
  <c r="AH25"/>
  <c r="AH24"/>
  <c r="AH23"/>
  <c r="AH22"/>
  <c r="AH21"/>
  <c r="AI19"/>
  <c r="AI18"/>
  <c r="AI16"/>
  <c r="AI17"/>
  <c r="AJ15"/>
  <c r="BF34" i="33" l="1"/>
  <c r="BF35" s="1"/>
  <c r="BF37" s="1"/>
  <c r="BI20" i="36"/>
  <c r="BI13"/>
  <c r="AJ14"/>
  <c r="AZ28"/>
  <c r="AI10"/>
  <c r="AI12"/>
  <c r="AY11"/>
  <c r="AZ32"/>
  <c r="AI5"/>
  <c r="AZ33"/>
  <c r="AI8"/>
  <c r="AI4"/>
  <c r="AZ30"/>
  <c r="AZ31"/>
  <c r="AI7"/>
  <c r="AI9"/>
  <c r="AZ29"/>
  <c r="AI25"/>
  <c r="AI24"/>
  <c r="AI23"/>
  <c r="AI22"/>
  <c r="AI21"/>
  <c r="AJ19"/>
  <c r="AJ18"/>
  <c r="AJ16"/>
  <c r="AJ17"/>
  <c r="AK15"/>
  <c r="BG34" i="33" l="1"/>
  <c r="BG35" s="1"/>
  <c r="BG37" s="1"/>
  <c r="BJ20" i="36"/>
  <c r="AK14"/>
  <c r="AJ12"/>
  <c r="BA32"/>
  <c r="AJ7"/>
  <c r="AJ5"/>
  <c r="AJ8"/>
  <c r="AJ4"/>
  <c r="BA28"/>
  <c r="AJ9"/>
  <c r="BA30"/>
  <c r="BA31"/>
  <c r="BA33"/>
  <c r="AJ10"/>
  <c r="AZ11"/>
  <c r="BA29"/>
  <c r="AJ25"/>
  <c r="AJ24"/>
  <c r="AJ23"/>
  <c r="AJ22"/>
  <c r="AJ21"/>
  <c r="AK19"/>
  <c r="AK18"/>
  <c r="AK16"/>
  <c r="AK17"/>
  <c r="AL15"/>
  <c r="BH34" i="33" l="1"/>
  <c r="BH35" s="1"/>
  <c r="BH37" s="1"/>
  <c r="BK20" i="36"/>
  <c r="BK13"/>
  <c r="AL14"/>
  <c r="AK7"/>
  <c r="AK5"/>
  <c r="AK10"/>
  <c r="AK4"/>
  <c r="AK12"/>
  <c r="BA11"/>
  <c r="BB31"/>
  <c r="BB29"/>
  <c r="AK8"/>
  <c r="BB33"/>
  <c r="BB30"/>
  <c r="BB32"/>
  <c r="BB28"/>
  <c r="AK9"/>
  <c r="AK25"/>
  <c r="AK24"/>
  <c r="AK23"/>
  <c r="AK22"/>
  <c r="AK21"/>
  <c r="AL19"/>
  <c r="AL18"/>
  <c r="AL16"/>
  <c r="AL17"/>
  <c r="AM15"/>
  <c r="BI34" i="33" l="1"/>
  <c r="BI35" s="1"/>
  <c r="BI37" s="1"/>
  <c r="BL20" i="36"/>
  <c r="BL13"/>
  <c r="AM14"/>
  <c r="AL8"/>
  <c r="BC31"/>
  <c r="AL12"/>
  <c r="AL9"/>
  <c r="BC29"/>
  <c r="AL5"/>
  <c r="AL7"/>
  <c r="BC33"/>
  <c r="BC32"/>
  <c r="BC30"/>
  <c r="BC28"/>
  <c r="AL10"/>
  <c r="BB11"/>
  <c r="AL4"/>
  <c r="AL25"/>
  <c r="AL24"/>
  <c r="AL23"/>
  <c r="AL22"/>
  <c r="AL21"/>
  <c r="AM19"/>
  <c r="AM18"/>
  <c r="AM16"/>
  <c r="AM17"/>
  <c r="AN15"/>
  <c r="BJ34" i="33" l="1"/>
  <c r="BJ35" s="1"/>
  <c r="BJ37" s="1"/>
  <c r="BM20" i="36"/>
  <c r="BM13"/>
  <c r="AN14"/>
  <c r="AM5"/>
  <c r="BC11"/>
  <c r="BD31"/>
  <c r="AM4"/>
  <c r="AM10"/>
  <c r="AM9"/>
  <c r="AM7"/>
  <c r="BD32"/>
  <c r="BD29"/>
  <c r="AM12"/>
  <c r="AM8"/>
  <c r="BD28"/>
  <c r="BD30"/>
  <c r="BD33"/>
  <c r="AM25"/>
  <c r="AM24"/>
  <c r="AM23"/>
  <c r="AM22"/>
  <c r="AM21"/>
  <c r="AN19"/>
  <c r="AN18"/>
  <c r="AN16"/>
  <c r="AN17"/>
  <c r="AO15"/>
  <c r="BK34" i="33" l="1"/>
  <c r="BK35" s="1"/>
  <c r="BK37" s="1"/>
  <c r="BN20" i="36"/>
  <c r="BN13"/>
  <c r="AO14"/>
  <c r="AN12"/>
  <c r="AN8"/>
  <c r="BE28"/>
  <c r="AN7"/>
  <c r="AN9"/>
  <c r="AN4"/>
  <c r="BE33"/>
  <c r="BE30"/>
  <c r="BE29"/>
  <c r="BE32"/>
  <c r="AN10"/>
  <c r="AN5"/>
  <c r="BD11"/>
  <c r="BE31"/>
  <c r="AN25"/>
  <c r="AN24"/>
  <c r="AN23"/>
  <c r="AN22"/>
  <c r="AN21"/>
  <c r="AO19"/>
  <c r="AO18"/>
  <c r="AO16"/>
  <c r="AO17"/>
  <c r="AP15"/>
  <c r="BL34" i="33" l="1"/>
  <c r="BL35" s="1"/>
  <c r="BL37" s="1"/>
  <c r="BO20" i="36"/>
  <c r="BO13"/>
  <c r="AP14"/>
  <c r="AO5"/>
  <c r="BF28"/>
  <c r="AO7"/>
  <c r="AO4"/>
  <c r="BE11"/>
  <c r="BF29"/>
  <c r="BF30"/>
  <c r="BF33"/>
  <c r="BF31"/>
  <c r="AO9"/>
  <c r="BF32"/>
  <c r="AO12"/>
  <c r="AO8"/>
  <c r="AO10"/>
  <c r="AO25"/>
  <c r="AO24"/>
  <c r="AO23"/>
  <c r="AO22"/>
  <c r="AO21"/>
  <c r="AP19"/>
  <c r="AP18"/>
  <c r="AP16"/>
  <c r="AP17"/>
  <c r="AQ15"/>
  <c r="BM34" i="33" l="1"/>
  <c r="BM35" s="1"/>
  <c r="BM37" s="1"/>
  <c r="BP20" i="36"/>
  <c r="BP13"/>
  <c r="AQ14"/>
  <c r="AP9"/>
  <c r="AP12"/>
  <c r="AP4"/>
  <c r="AP10"/>
  <c r="AP8"/>
  <c r="BF11"/>
  <c r="BG32"/>
  <c r="BG29"/>
  <c r="BG30"/>
  <c r="AP5"/>
  <c r="AP7"/>
  <c r="BG28"/>
  <c r="BG31"/>
  <c r="BG33"/>
  <c r="AP25"/>
  <c r="AP24"/>
  <c r="AP23"/>
  <c r="AP22"/>
  <c r="AP21"/>
  <c r="AQ19"/>
  <c r="AQ18"/>
  <c r="AQ16"/>
  <c r="AQ17"/>
  <c r="AR15"/>
  <c r="BN34" i="33" l="1"/>
  <c r="BN35" s="1"/>
  <c r="BN37" s="1"/>
  <c r="BQ20" i="36"/>
  <c r="BQ13"/>
  <c r="AR14"/>
  <c r="AQ8"/>
  <c r="AQ7"/>
  <c r="AQ9"/>
  <c r="BG11"/>
  <c r="AQ4"/>
  <c r="AQ12"/>
  <c r="BH31"/>
  <c r="BH28"/>
  <c r="BH32"/>
  <c r="AQ10"/>
  <c r="AQ5"/>
  <c r="BH33"/>
  <c r="BH30"/>
  <c r="BH29"/>
  <c r="AQ25"/>
  <c r="AQ24"/>
  <c r="AQ23"/>
  <c r="AQ22"/>
  <c r="AQ21"/>
  <c r="AR19"/>
  <c r="AR18"/>
  <c r="AR16"/>
  <c r="AR17"/>
  <c r="AS15"/>
  <c r="BO34" i="33" l="1"/>
  <c r="BO35" s="1"/>
  <c r="BO37" s="1"/>
  <c r="BR20" i="36"/>
  <c r="BR13"/>
  <c r="AS14"/>
  <c r="AR10"/>
  <c r="AR8"/>
  <c r="AR5"/>
  <c r="AR7"/>
  <c r="BH11"/>
  <c r="BI30"/>
  <c r="BI33"/>
  <c r="BI32"/>
  <c r="BI28"/>
  <c r="BI31"/>
  <c r="AR12"/>
  <c r="AR4"/>
  <c r="BI29"/>
  <c r="AR9"/>
  <c r="AR25"/>
  <c r="AR24"/>
  <c r="AR23"/>
  <c r="AR22"/>
  <c r="AR21"/>
  <c r="AS19"/>
  <c r="AS18"/>
  <c r="AS16"/>
  <c r="AS17"/>
  <c r="AT15"/>
  <c r="BP34" i="33" l="1"/>
  <c r="BP35" s="1"/>
  <c r="BP37" s="1"/>
  <c r="BS20" i="36"/>
  <c r="BS13"/>
  <c r="AT14"/>
  <c r="AS5"/>
  <c r="BI11"/>
  <c r="BJ28"/>
  <c r="AS8"/>
  <c r="AS9"/>
  <c r="BJ29"/>
  <c r="BJ31"/>
  <c r="BJ32"/>
  <c r="BJ33"/>
  <c r="BJ30"/>
  <c r="AS7"/>
  <c r="AS4"/>
  <c r="AS12"/>
  <c r="AS10"/>
  <c r="AS25"/>
  <c r="AS24"/>
  <c r="AS23"/>
  <c r="AS22"/>
  <c r="AS21"/>
  <c r="AT19"/>
  <c r="AT18"/>
  <c r="AT16"/>
  <c r="AT17"/>
  <c r="AU15"/>
  <c r="BQ34" i="33" l="1"/>
  <c r="BQ35" s="1"/>
  <c r="BQ37" s="1"/>
  <c r="BT20" i="36"/>
  <c r="BT13"/>
  <c r="AU14"/>
  <c r="AT8"/>
  <c r="AT10"/>
  <c r="AT12"/>
  <c r="AT4"/>
  <c r="AT7"/>
  <c r="BK33"/>
  <c r="BK31"/>
  <c r="BK30"/>
  <c r="AT9"/>
  <c r="AT5"/>
  <c r="BJ11"/>
  <c r="BK32"/>
  <c r="BK29"/>
  <c r="BK28"/>
  <c r="AT25"/>
  <c r="AT24"/>
  <c r="AT23"/>
  <c r="AT22"/>
  <c r="AT21"/>
  <c r="AU19"/>
  <c r="AU18"/>
  <c r="AU16"/>
  <c r="AU17"/>
  <c r="AV15"/>
  <c r="BR34" i="33" l="1"/>
  <c r="BR35" s="1"/>
  <c r="BR37" s="1"/>
  <c r="BU20" i="36"/>
  <c r="BU13"/>
  <c r="AV14"/>
  <c r="AU4"/>
  <c r="AU8"/>
  <c r="BK11"/>
  <c r="BL30"/>
  <c r="BL31"/>
  <c r="BL32"/>
  <c r="AU7"/>
  <c r="AU5"/>
  <c r="AU10"/>
  <c r="AU9"/>
  <c r="AU12"/>
  <c r="BL33"/>
  <c r="BL28"/>
  <c r="BL29"/>
  <c r="AU25"/>
  <c r="AU24"/>
  <c r="AU23"/>
  <c r="AU22"/>
  <c r="AU21"/>
  <c r="AV19"/>
  <c r="AV18"/>
  <c r="AV16"/>
  <c r="AV17"/>
  <c r="AW15"/>
  <c r="BS34" i="33" l="1"/>
  <c r="BS35" s="1"/>
  <c r="BS37" s="1"/>
  <c r="BV20" i="36"/>
  <c r="BV13"/>
  <c r="AW14"/>
  <c r="AV4"/>
  <c r="AV10"/>
  <c r="AV9"/>
  <c r="BM28"/>
  <c r="BM33"/>
  <c r="BM31"/>
  <c r="AV12"/>
  <c r="BL11"/>
  <c r="AV5"/>
  <c r="AV7"/>
  <c r="AV8"/>
  <c r="BM29"/>
  <c r="BM32"/>
  <c r="BM30"/>
  <c r="AV25"/>
  <c r="AV24"/>
  <c r="AV23"/>
  <c r="AV22"/>
  <c r="AV21"/>
  <c r="AW19"/>
  <c r="AW18"/>
  <c r="AW16"/>
  <c r="AW17"/>
  <c r="AX15"/>
  <c r="BT34" i="33" l="1"/>
  <c r="BT35" s="1"/>
  <c r="BT37" s="1"/>
  <c r="BX20" i="36"/>
  <c r="BW20"/>
  <c r="BX13"/>
  <c r="BW13"/>
  <c r="AX14"/>
  <c r="AW4"/>
  <c r="AW5"/>
  <c r="AW7"/>
  <c r="AW12"/>
  <c r="AW10"/>
  <c r="AW9"/>
  <c r="BM11"/>
  <c r="BN32"/>
  <c r="BN29"/>
  <c r="BN31"/>
  <c r="BN33"/>
  <c r="AW8"/>
  <c r="BN30"/>
  <c r="BN28"/>
  <c r="AW25"/>
  <c r="AW24"/>
  <c r="AW23"/>
  <c r="AW22"/>
  <c r="AW21"/>
  <c r="AX19"/>
  <c r="AX18"/>
  <c r="AX16"/>
  <c r="AX17"/>
  <c r="AY15"/>
  <c r="BU34" i="33" l="1"/>
  <c r="BU35" s="1"/>
  <c r="BU37" s="1"/>
  <c r="AY14" i="36"/>
  <c r="AX9"/>
  <c r="AX10"/>
  <c r="AX7"/>
  <c r="AX4"/>
  <c r="AX12"/>
  <c r="BN11"/>
  <c r="BO28"/>
  <c r="BO30"/>
  <c r="BO31"/>
  <c r="BO32"/>
  <c r="AX8"/>
  <c r="AX5"/>
  <c r="BO33"/>
  <c r="BO29"/>
  <c r="AX25"/>
  <c r="AX24"/>
  <c r="AX23"/>
  <c r="AX22"/>
  <c r="AX21"/>
  <c r="AY19"/>
  <c r="AY18"/>
  <c r="AY16"/>
  <c r="AY17"/>
  <c r="AZ15"/>
  <c r="BV34" i="33" l="1"/>
  <c r="BY20" i="36"/>
  <c r="AZ14"/>
  <c r="AY8"/>
  <c r="AY5"/>
  <c r="AY7"/>
  <c r="AY10"/>
  <c r="AY9"/>
  <c r="BP29"/>
  <c r="BP31"/>
  <c r="BP30"/>
  <c r="BP28"/>
  <c r="BO11"/>
  <c r="AY4"/>
  <c r="AY12"/>
  <c r="BP33"/>
  <c r="BP32"/>
  <c r="AY25"/>
  <c r="AY24"/>
  <c r="AY23"/>
  <c r="AY22"/>
  <c r="AY21"/>
  <c r="AZ19"/>
  <c r="AZ18"/>
  <c r="AZ16"/>
  <c r="AZ17"/>
  <c r="BA15"/>
  <c r="BW34" i="33" l="1"/>
  <c r="BW35" s="1"/>
  <c r="BW37" s="1"/>
  <c r="BX34"/>
  <c r="BX35" s="1"/>
  <c r="BX37" s="1"/>
  <c r="BY31" i="36"/>
  <c r="BY28"/>
  <c r="BA14"/>
  <c r="AZ9"/>
  <c r="BP11"/>
  <c r="BQ30"/>
  <c r="BQ29"/>
  <c r="AZ10"/>
  <c r="AZ12"/>
  <c r="AZ5"/>
  <c r="AZ7"/>
  <c r="AZ8"/>
  <c r="AZ4"/>
  <c r="BQ32"/>
  <c r="BQ33"/>
  <c r="BQ28"/>
  <c r="BQ31"/>
  <c r="AZ25"/>
  <c r="AZ24"/>
  <c r="AZ23"/>
  <c r="AZ22"/>
  <c r="AZ21"/>
  <c r="BA19"/>
  <c r="BA18"/>
  <c r="BA16"/>
  <c r="BA17"/>
  <c r="BB15"/>
  <c r="BY30" l="1"/>
  <c r="BB14"/>
  <c r="BA8"/>
  <c r="BA12"/>
  <c r="BA4"/>
  <c r="BA7"/>
  <c r="BR31"/>
  <c r="BR33"/>
  <c r="BA9"/>
  <c r="BA10"/>
  <c r="BA5"/>
  <c r="BQ11"/>
  <c r="BR28"/>
  <c r="BR32"/>
  <c r="BR29"/>
  <c r="BR30"/>
  <c r="BA25"/>
  <c r="BA24"/>
  <c r="BA23"/>
  <c r="BA22"/>
  <c r="BA21"/>
  <c r="BB19"/>
  <c r="BB18"/>
  <c r="BB16"/>
  <c r="BB17"/>
  <c r="BC15"/>
  <c r="BY34" i="33" l="1"/>
  <c r="BC14" i="36"/>
  <c r="BB10"/>
  <c r="BB5"/>
  <c r="BS30"/>
  <c r="BR11"/>
  <c r="BS29"/>
  <c r="BS28"/>
  <c r="BB8"/>
  <c r="BB4"/>
  <c r="BS31"/>
  <c r="BB9"/>
  <c r="BB7"/>
  <c r="BB12"/>
  <c r="BS32"/>
  <c r="BS33"/>
  <c r="BB25"/>
  <c r="BB24"/>
  <c r="BB23"/>
  <c r="BB22"/>
  <c r="BB21"/>
  <c r="BC19"/>
  <c r="BC18"/>
  <c r="BC16"/>
  <c r="BC17"/>
  <c r="BD15"/>
  <c r="BD14" l="1"/>
  <c r="BC10"/>
  <c r="BC7"/>
  <c r="BC9"/>
  <c r="BC5"/>
  <c r="BT30"/>
  <c r="BT31"/>
  <c r="BT29"/>
  <c r="BS11"/>
  <c r="BC12"/>
  <c r="BC8"/>
  <c r="BC4"/>
  <c r="BT28"/>
  <c r="BT33"/>
  <c r="BT32"/>
  <c r="BC25"/>
  <c r="BC24"/>
  <c r="BC23"/>
  <c r="BC22"/>
  <c r="BC21"/>
  <c r="BD19"/>
  <c r="BD18"/>
  <c r="BD16"/>
  <c r="BD17"/>
  <c r="BE15"/>
  <c r="BE14" l="1"/>
  <c r="BD7"/>
  <c r="BD8"/>
  <c r="BD9"/>
  <c r="BU31"/>
  <c r="BD5"/>
  <c r="BU29"/>
  <c r="BD10"/>
  <c r="BT11"/>
  <c r="BU32"/>
  <c r="BD4"/>
  <c r="BD12"/>
  <c r="BU33"/>
  <c r="BU28"/>
  <c r="BU30"/>
  <c r="BD25"/>
  <c r="BD24"/>
  <c r="BD23"/>
  <c r="BD22"/>
  <c r="BD21"/>
  <c r="BE19"/>
  <c r="BE18"/>
  <c r="BE16"/>
  <c r="BE17"/>
  <c r="BF15"/>
  <c r="BF14" l="1"/>
  <c r="BE12"/>
  <c r="BE5"/>
  <c r="BE4"/>
  <c r="BE10"/>
  <c r="BV28"/>
  <c r="BV29"/>
  <c r="BE9"/>
  <c r="BU11"/>
  <c r="BV31"/>
  <c r="BE8"/>
  <c r="BE7"/>
  <c r="BV30"/>
  <c r="BV33"/>
  <c r="BV32"/>
  <c r="BE25"/>
  <c r="BE24"/>
  <c r="BE23"/>
  <c r="BE22"/>
  <c r="BE21"/>
  <c r="BF19"/>
  <c r="BF18"/>
  <c r="BF16"/>
  <c r="BF17"/>
  <c r="BG15"/>
  <c r="BG14" l="1"/>
  <c r="BF10"/>
  <c r="BF9"/>
  <c r="BF12"/>
  <c r="BF5"/>
  <c r="BX30"/>
  <c r="BX31"/>
  <c r="BX28"/>
  <c r="BF8"/>
  <c r="BV11"/>
  <c r="BW32"/>
  <c r="BW29"/>
  <c r="BF7"/>
  <c r="BF4"/>
  <c r="BW33"/>
  <c r="BW30"/>
  <c r="BW31"/>
  <c r="BW28"/>
  <c r="BF25"/>
  <c r="BF24"/>
  <c r="BF23"/>
  <c r="BF22"/>
  <c r="BF21"/>
  <c r="BG19"/>
  <c r="BG18"/>
  <c r="BG16"/>
  <c r="BG17"/>
  <c r="BH15"/>
  <c r="BY29" l="1"/>
  <c r="BX29"/>
  <c r="BX32"/>
  <c r="BX33"/>
  <c r="BY32"/>
  <c r="BY33"/>
  <c r="BH14"/>
  <c r="BG8"/>
  <c r="BG9"/>
  <c r="BW11"/>
  <c r="BG12"/>
  <c r="BG7"/>
  <c r="BG4"/>
  <c r="BG5"/>
  <c r="BG10"/>
  <c r="BX11"/>
  <c r="BG25"/>
  <c r="BG24"/>
  <c r="BG23"/>
  <c r="BG22"/>
  <c r="BG21"/>
  <c r="BH19"/>
  <c r="BH18"/>
  <c r="BH16"/>
  <c r="BH17"/>
  <c r="BI15"/>
  <c r="BI14" l="1"/>
  <c r="BH9"/>
  <c r="BH8"/>
  <c r="BH5"/>
  <c r="BH10"/>
  <c r="BH7"/>
  <c r="BH4"/>
  <c r="BH12"/>
  <c r="BH25"/>
  <c r="BH24"/>
  <c r="BH23"/>
  <c r="BH22"/>
  <c r="BH21"/>
  <c r="BI19"/>
  <c r="BI18"/>
  <c r="BI16"/>
  <c r="BI17"/>
  <c r="BJ15"/>
  <c r="BJ14" l="1"/>
  <c r="BI5"/>
  <c r="BI12"/>
  <c r="BI10"/>
  <c r="BI8"/>
  <c r="BI4"/>
  <c r="BI9"/>
  <c r="BI7"/>
  <c r="BI25"/>
  <c r="BI24"/>
  <c r="BI23"/>
  <c r="BI22"/>
  <c r="BI21"/>
  <c r="BJ19"/>
  <c r="BJ18"/>
  <c r="BJ16"/>
  <c r="BJ17"/>
  <c r="BK15"/>
  <c r="BK14" l="1"/>
  <c r="BJ10"/>
  <c r="BJ7"/>
  <c r="BJ8"/>
  <c r="BJ12"/>
  <c r="BJ9"/>
  <c r="BJ5"/>
  <c r="BJ4"/>
  <c r="BJ25"/>
  <c r="BJ24"/>
  <c r="BJ23"/>
  <c r="BJ22"/>
  <c r="BJ21"/>
  <c r="BK19"/>
  <c r="BK18"/>
  <c r="BK16"/>
  <c r="BK17"/>
  <c r="BL15"/>
  <c r="BL14" l="1"/>
  <c r="BK12"/>
  <c r="BK5"/>
  <c r="BK4"/>
  <c r="BK7"/>
  <c r="BK9"/>
  <c r="BK10"/>
  <c r="BK8"/>
  <c r="BK25"/>
  <c r="BK24"/>
  <c r="BK23"/>
  <c r="BK22"/>
  <c r="BK21"/>
  <c r="BL19"/>
  <c r="BL18"/>
  <c r="BL16"/>
  <c r="BL17"/>
  <c r="BM15"/>
  <c r="BM14" l="1"/>
  <c r="BL10"/>
  <c r="BL4"/>
  <c r="BL12"/>
  <c r="BL7"/>
  <c r="BL5"/>
  <c r="BL8"/>
  <c r="BL9"/>
  <c r="BL25"/>
  <c r="BL24"/>
  <c r="BL23"/>
  <c r="BL22"/>
  <c r="BL21"/>
  <c r="BM19"/>
  <c r="BM18"/>
  <c r="BM16"/>
  <c r="BM17"/>
  <c r="BN15"/>
  <c r="BN21"/>
  <c r="BN14" l="1"/>
  <c r="BM8"/>
  <c r="BM9"/>
  <c r="BM5"/>
  <c r="BM4"/>
  <c r="BM12"/>
  <c r="BM10"/>
  <c r="BM7"/>
  <c r="BM25"/>
  <c r="BM24"/>
  <c r="BM23"/>
  <c r="BM22"/>
  <c r="BM21"/>
  <c r="BN19"/>
  <c r="BN18"/>
  <c r="BN16"/>
  <c r="BN17"/>
  <c r="BO15"/>
  <c r="BO14" l="1"/>
  <c r="BN4"/>
  <c r="BN8"/>
  <c r="BN5"/>
  <c r="BN9"/>
  <c r="BN7"/>
  <c r="BN12"/>
  <c r="BN10"/>
  <c r="BN25"/>
  <c r="BN24"/>
  <c r="BN23"/>
  <c r="BN22"/>
  <c r="BO19"/>
  <c r="BO18"/>
  <c r="BO16"/>
  <c r="BO17"/>
  <c r="BP15"/>
  <c r="BP14" l="1"/>
  <c r="BO7"/>
  <c r="BO4"/>
  <c r="BO5"/>
  <c r="BO12"/>
  <c r="BO9"/>
  <c r="BO8"/>
  <c r="BO10"/>
  <c r="BO25"/>
  <c r="BO24"/>
  <c r="BO23"/>
  <c r="BO22"/>
  <c r="BO21"/>
  <c r="BP19"/>
  <c r="BP18"/>
  <c r="BP16"/>
  <c r="BP17"/>
  <c r="BQ15"/>
  <c r="BQ14" l="1"/>
  <c r="BP9"/>
  <c r="BP7"/>
  <c r="BP8"/>
  <c r="BP4"/>
  <c r="BP10"/>
  <c r="BP12"/>
  <c r="BP5"/>
  <c r="BP25"/>
  <c r="BP24"/>
  <c r="BP23"/>
  <c r="BP22"/>
  <c r="BP21"/>
  <c r="BQ19"/>
  <c r="BQ18"/>
  <c r="BQ16"/>
  <c r="BQ17"/>
  <c r="BR15"/>
  <c r="BR14" l="1"/>
  <c r="BQ5"/>
  <c r="BQ4"/>
  <c r="BQ10"/>
  <c r="BQ12"/>
  <c r="BQ9"/>
  <c r="BQ8"/>
  <c r="BQ7"/>
  <c r="BQ25"/>
  <c r="BQ24"/>
  <c r="BQ23"/>
  <c r="BQ22"/>
  <c r="BQ21"/>
  <c r="BR19"/>
  <c r="BR18"/>
  <c r="BR16"/>
  <c r="BR17"/>
  <c r="BS15"/>
  <c r="BS14" l="1"/>
  <c r="BR7"/>
  <c r="BR5"/>
  <c r="BR4"/>
  <c r="BR10"/>
  <c r="BR12"/>
  <c r="BR9"/>
  <c r="BR8"/>
  <c r="BR25"/>
  <c r="BR24"/>
  <c r="BR23"/>
  <c r="BR22"/>
  <c r="BR21"/>
  <c r="BS19"/>
  <c r="BS18"/>
  <c r="BS16"/>
  <c r="BS17"/>
  <c r="BT15"/>
  <c r="BT14" l="1"/>
  <c r="BS7"/>
  <c r="BS12"/>
  <c r="BS9"/>
  <c r="BS4"/>
  <c r="BS8"/>
  <c r="BS5"/>
  <c r="BS10"/>
  <c r="BS25"/>
  <c r="BS24"/>
  <c r="BS23"/>
  <c r="BS22"/>
  <c r="BS21"/>
  <c r="BT19"/>
  <c r="BT18"/>
  <c r="BT16"/>
  <c r="BT17"/>
  <c r="BU15"/>
  <c r="BU8"/>
  <c r="BU14" l="1"/>
  <c r="BT12"/>
  <c r="BT10"/>
  <c r="BT4"/>
  <c r="BT9"/>
  <c r="BT8"/>
  <c r="BT7"/>
  <c r="BT5"/>
  <c r="BT25"/>
  <c r="BT24"/>
  <c r="BT23"/>
  <c r="BT22"/>
  <c r="BT21"/>
  <c r="BU19"/>
  <c r="BU18"/>
  <c r="BU16"/>
  <c r="BU17"/>
  <c r="BV15"/>
  <c r="BV14" l="1"/>
  <c r="BU12"/>
  <c r="BU9"/>
  <c r="BU7"/>
  <c r="BU10"/>
  <c r="BU5"/>
  <c r="BU4"/>
  <c r="BU25"/>
  <c r="BU24"/>
  <c r="BU23"/>
  <c r="BU22"/>
  <c r="BU21"/>
  <c r="BV19"/>
  <c r="BV18"/>
  <c r="BV16"/>
  <c r="BV17"/>
  <c r="BW14" l="1"/>
  <c r="BX14"/>
  <c r="BV8"/>
  <c r="BV5"/>
  <c r="BV7"/>
  <c r="BV4"/>
  <c r="BV9"/>
  <c r="BV12"/>
  <c r="BV10"/>
  <c r="BV25"/>
  <c r="BV24"/>
  <c r="BV23"/>
  <c r="BV22"/>
  <c r="BV21"/>
  <c r="BW19"/>
  <c r="BW17"/>
  <c r="BX17"/>
  <c r="BW5" l="1"/>
  <c r="BW9"/>
  <c r="BX7"/>
  <c r="BW12"/>
  <c r="BW4"/>
  <c r="BX10"/>
  <c r="BW8"/>
  <c r="BX9"/>
  <c r="BX8"/>
  <c r="BX12"/>
  <c r="BW10"/>
  <c r="BW7"/>
  <c r="BW25"/>
  <c r="BX25"/>
  <c r="BX24"/>
  <c r="BW24"/>
  <c r="BX23"/>
  <c r="BW23"/>
  <c r="BW22"/>
  <c r="BX22"/>
  <c r="BW21"/>
  <c r="BX21"/>
  <c r="BW15" l="1"/>
  <c r="BW16"/>
  <c r="BW18"/>
  <c r="BX19"/>
  <c r="BX5"/>
  <c r="BX4"/>
  <c r="BY5"/>
  <c r="BY4"/>
  <c r="BY14"/>
  <c r="BY23"/>
  <c r="BY17"/>
  <c r="BY24"/>
  <c r="BY25"/>
  <c r="BX16" l="1"/>
  <c r="BX18"/>
  <c r="BY18"/>
  <c r="BY19"/>
  <c r="BY22"/>
  <c r="BY21"/>
  <c r="BX15" l="1"/>
  <c r="BY16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BY15" i="36" l="1"/>
  <c r="L6" i="34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I28" i="39" l="1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H6" i="34" l="1"/>
  <c r="H7"/>
  <c r="D80" i="39"/>
  <c r="J6" i="34" l="1"/>
  <c r="H8"/>
  <c r="D35" i="36" l="1"/>
  <c r="B37"/>
  <c r="C35"/>
  <c r="C37" s="1"/>
  <c r="D37" l="1"/>
  <c r="W7" i="34"/>
  <c r="Z7"/>
  <c r="W6"/>
  <c r="Z6"/>
  <c r="E35" i="36"/>
  <c r="H10" i="34" l="1"/>
  <c r="AF7"/>
  <c r="AF6"/>
  <c r="Z5"/>
  <c r="W5"/>
  <c r="E37" i="36"/>
  <c r="W8" i="34"/>
  <c r="Z8"/>
  <c r="H5" i="39"/>
  <c r="J5" s="1"/>
  <c r="F35" i="36"/>
  <c r="E6" i="34" l="1"/>
  <c r="E7"/>
  <c r="AF8"/>
  <c r="E8" s="1"/>
  <c r="AF5"/>
  <c r="F37" i="36"/>
  <c r="Z9" i="34"/>
  <c r="W9"/>
  <c r="H5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H12"/>
  <c r="G37" i="36"/>
  <c r="W10" i="34"/>
  <c r="Z10"/>
  <c r="J5"/>
  <c r="J7"/>
  <c r="H9" i="39"/>
  <c r="J9" s="1"/>
  <c r="K6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H13"/>
  <c r="J8"/>
  <c r="K7"/>
  <c r="M7" s="1"/>
  <c r="H10" i="39"/>
  <c r="J10" s="1"/>
  <c r="K7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H12" i="39"/>
  <c r="J12" s="1"/>
  <c r="G9"/>
  <c r="K10"/>
  <c r="M10" s="1"/>
  <c r="H16" i="34" l="1"/>
  <c r="AF13"/>
  <c r="E13" s="1"/>
  <c r="K35" i="36"/>
  <c r="K10" i="34"/>
  <c r="M10" s="1"/>
  <c r="H13" i="39"/>
  <c r="J13" s="1"/>
  <c r="G10"/>
  <c r="K11"/>
  <c r="H17" i="34" l="1"/>
  <c r="K37" i="36"/>
  <c r="W14" i="34"/>
  <c r="Z14"/>
  <c r="J12"/>
  <c r="K12" i="39"/>
  <c r="M12" s="1"/>
  <c r="H14"/>
  <c r="J14" s="1"/>
  <c r="M35" i="36"/>
  <c r="M11" i="39"/>
  <c r="G11"/>
  <c r="AF14" i="34" l="1"/>
  <c r="E14" s="1"/>
  <c r="H18"/>
  <c r="M37" i="36"/>
  <c r="W16" i="34"/>
  <c r="Z16"/>
  <c r="J13"/>
  <c r="G12" i="39"/>
  <c r="K13"/>
  <c r="AF16" i="34" l="1"/>
  <c r="E16" s="1"/>
  <c r="H19"/>
  <c r="N35" i="36"/>
  <c r="J14" i="34"/>
  <c r="H16" i="39"/>
  <c r="J16" s="1"/>
  <c r="O35" i="36"/>
  <c r="K14" i="39"/>
  <c r="M13"/>
  <c r="G13"/>
  <c r="N37" i="36" l="1"/>
  <c r="Z17" i="34"/>
  <c r="W17"/>
  <c r="O37" i="36"/>
  <c r="W18" i="34"/>
  <c r="Z18"/>
  <c r="H20"/>
  <c r="H17" i="39"/>
  <c r="J17" s="1"/>
  <c r="P35" i="36"/>
  <c r="M14" i="39"/>
  <c r="G14"/>
  <c r="AF17" i="34" l="1"/>
  <c r="E17" s="1"/>
  <c r="AF18"/>
  <c r="E18" s="1"/>
  <c r="H21"/>
  <c r="P37" i="36"/>
  <c r="W19" i="34"/>
  <c r="Z19"/>
  <c r="J16"/>
  <c r="H18" i="39"/>
  <c r="J18" s="1"/>
  <c r="K16"/>
  <c r="M16" s="1"/>
  <c r="Q35" i="36"/>
  <c r="G15" i="39"/>
  <c r="Q37" i="36" l="1"/>
  <c r="W20" i="34"/>
  <c r="Z20"/>
  <c r="AF19"/>
  <c r="E19" s="1"/>
  <c r="H22"/>
  <c r="J17"/>
  <c r="K17" i="39"/>
  <c r="M17" s="1"/>
  <c r="H19"/>
  <c r="J19" s="1"/>
  <c r="G16"/>
  <c r="G17"/>
  <c r="R35" i="36"/>
  <c r="AF20" i="34" l="1"/>
  <c r="E20" s="1"/>
  <c r="H23"/>
  <c r="R37" i="36"/>
  <c r="Z21" i="34"/>
  <c r="W21"/>
  <c r="J18"/>
  <c r="H20" i="39"/>
  <c r="J20" s="1"/>
  <c r="K18"/>
  <c r="M18" s="1"/>
  <c r="S35" i="36"/>
  <c r="AF21" i="34" l="1"/>
  <c r="E21" s="1"/>
  <c r="S37" i="36"/>
  <c r="W22" i="34"/>
  <c r="Z22"/>
  <c r="H24"/>
  <c r="J19"/>
  <c r="H21" i="39"/>
  <c r="J21" s="1"/>
  <c r="G18"/>
  <c r="T35" i="36"/>
  <c r="K19" i="39"/>
  <c r="AF22" i="34" l="1"/>
  <c r="E22" s="1"/>
  <c r="T37" i="36"/>
  <c r="W23" i="34"/>
  <c r="Z23"/>
  <c r="H25"/>
  <c r="J20"/>
  <c r="H22" i="39"/>
  <c r="J22" s="1"/>
  <c r="U35" i="36"/>
  <c r="K20" i="39"/>
  <c r="M19"/>
  <c r="G19"/>
  <c r="AF23" i="34" l="1"/>
  <c r="E23" s="1"/>
  <c r="U37" i="36"/>
  <c r="W24" i="34"/>
  <c r="Z24"/>
  <c r="H26"/>
  <c r="J21"/>
  <c r="H23" i="39"/>
  <c r="J23" s="1"/>
  <c r="K21"/>
  <c r="M21" s="1"/>
  <c r="V35" i="36"/>
  <c r="M20" i="39"/>
  <c r="G20"/>
  <c r="H27" i="34" l="1"/>
  <c r="AF24"/>
  <c r="E24" s="1"/>
  <c r="V37" i="36"/>
  <c r="Z25" i="34"/>
  <c r="W25"/>
  <c r="J22"/>
  <c r="G21" i="39"/>
  <c r="H24"/>
  <c r="J24" s="1"/>
  <c r="K22"/>
  <c r="H28" i="34" l="1"/>
  <c r="AF25"/>
  <c r="E25" s="1"/>
  <c r="W35" i="36"/>
  <c r="J23" i="34"/>
  <c r="H29"/>
  <c r="H25" i="39"/>
  <c r="J25" s="1"/>
  <c r="K23"/>
  <c r="M22"/>
  <c r="G22"/>
  <c r="W37" i="36" l="1"/>
  <c r="W26" i="34"/>
  <c r="Z26"/>
  <c r="H26" i="39"/>
  <c r="J26" s="1"/>
  <c r="X35" i="36"/>
  <c r="K24" i="39"/>
  <c r="M23"/>
  <c r="G23"/>
  <c r="AF26" i="34" l="1"/>
  <c r="E26" s="1"/>
  <c r="H30"/>
  <c r="X37" i="36"/>
  <c r="W27" i="34"/>
  <c r="Z27"/>
  <c r="J24"/>
  <c r="Y35" i="36"/>
  <c r="J25" i="34"/>
  <c r="J26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H31"/>
  <c r="J27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H32"/>
  <c r="K27"/>
  <c r="M27" s="1"/>
  <c r="H29" i="39"/>
  <c r="J29" s="1"/>
  <c r="G27"/>
  <c r="AB35" i="36"/>
  <c r="AF30" i="34" l="1"/>
  <c r="E30" s="1"/>
  <c r="AB37" i="36"/>
  <c r="W31" i="34"/>
  <c r="Z31"/>
  <c r="H33"/>
  <c r="J28"/>
  <c r="H30" i="39"/>
  <c r="J30" s="1"/>
  <c r="AC35" i="36"/>
  <c r="K28" i="39"/>
  <c r="AF31" i="34" l="1"/>
  <c r="E31" s="1"/>
  <c r="H34"/>
  <c r="AC37" i="36"/>
  <c r="W32" i="34"/>
  <c r="Z32"/>
  <c r="J29"/>
  <c r="H31" i="39"/>
  <c r="J31" s="1"/>
  <c r="K29"/>
  <c r="M28"/>
  <c r="G28"/>
  <c r="AD35" i="36" l="1"/>
  <c r="AD37" s="1"/>
  <c r="AF32" i="34"/>
  <c r="E32" s="1"/>
  <c r="H35"/>
  <c r="J30"/>
  <c r="H32" i="39"/>
  <c r="J32" s="1"/>
  <c r="AE35" i="36"/>
  <c r="M29" i="39"/>
  <c r="G29"/>
  <c r="K30"/>
  <c r="W33" i="34" l="1"/>
  <c r="Z33"/>
  <c r="AE37" i="36"/>
  <c r="W34" i="34"/>
  <c r="Z34"/>
  <c r="J31"/>
  <c r="H33" i="39"/>
  <c r="J33" s="1"/>
  <c r="K31"/>
  <c r="M30"/>
  <c r="G30"/>
  <c r="AF33" i="34" l="1"/>
  <c r="E33" s="1"/>
  <c r="AF34"/>
  <c r="E34" s="1"/>
  <c r="AF35" i="36"/>
  <c r="J32" i="34"/>
  <c r="H34" i="39"/>
  <c r="J34" s="1"/>
  <c r="K32"/>
  <c r="M32" s="1"/>
  <c r="M31"/>
  <c r="G31"/>
  <c r="H38" i="34" l="1"/>
  <c r="AF37" i="36"/>
  <c r="W35" i="34"/>
  <c r="Z35"/>
  <c r="AG35" i="36"/>
  <c r="J33" i="34"/>
  <c r="H35" i="39"/>
  <c r="J35" s="1"/>
  <c r="G32"/>
  <c r="K33"/>
  <c r="AF35" i="34" l="1"/>
  <c r="E35" s="1"/>
  <c r="H39"/>
  <c r="AG37" i="36"/>
  <c r="W36" i="34"/>
  <c r="Z36"/>
  <c r="AH35" i="36"/>
  <c r="J34" i="34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G34" i="39"/>
  <c r="K36"/>
  <c r="M36" s="1"/>
  <c r="H37"/>
  <c r="J37" s="1"/>
  <c r="K35"/>
  <c r="AF37" i="34" l="1"/>
  <c r="E37" s="1"/>
  <c r="G36"/>
  <c r="H41"/>
  <c r="AI37" i="36"/>
  <c r="W38" i="34"/>
  <c r="Z38"/>
  <c r="AJ35" i="36"/>
  <c r="K36" i="34"/>
  <c r="M36" s="1"/>
  <c r="H38" i="39"/>
  <c r="J38" s="1"/>
  <c r="G36"/>
  <c r="M35"/>
  <c r="G35"/>
  <c r="G37" i="34" l="1"/>
  <c r="AF38"/>
  <c r="E38" s="1"/>
  <c r="H42"/>
  <c r="AJ37" i="36"/>
  <c r="W39" i="34"/>
  <c r="Z39"/>
  <c r="AK35" i="36"/>
  <c r="H37" i="34"/>
  <c r="J37" s="1"/>
  <c r="H39" i="39"/>
  <c r="J39" s="1"/>
  <c r="K37"/>
  <c r="M37" s="1"/>
  <c r="AF39" i="34" l="1"/>
  <c r="E39" s="1"/>
  <c r="AK37" i="36"/>
  <c r="W40" i="34"/>
  <c r="Z40"/>
  <c r="AL35" i="36"/>
  <c r="J38" i="34"/>
  <c r="K37"/>
  <c r="M37" s="1"/>
  <c r="H40" i="39"/>
  <c r="J40" s="1"/>
  <c r="K38"/>
  <c r="M38" s="1"/>
  <c r="G37"/>
  <c r="H44" i="34" l="1"/>
  <c r="AF40"/>
  <c r="E40" s="1"/>
  <c r="AL37" i="36"/>
  <c r="Z41" i="34"/>
  <c r="W41"/>
  <c r="AM35" i="36"/>
  <c r="J39" i="34"/>
  <c r="G38" i="39"/>
  <c r="H41"/>
  <c r="J41" s="1"/>
  <c r="K39"/>
  <c r="G40" i="34" l="1"/>
  <c r="AF41"/>
  <c r="E41" s="1"/>
  <c r="AM37" i="36"/>
  <c r="W42" i="34"/>
  <c r="Z42"/>
  <c r="H45"/>
  <c r="AN35" i="36"/>
  <c r="H40" i="34"/>
  <c r="J40" s="1"/>
  <c r="K40" i="39"/>
  <c r="M40" s="1"/>
  <c r="H42"/>
  <c r="J42" s="1"/>
  <c r="M39"/>
  <c r="G39"/>
  <c r="H46" i="34" l="1"/>
  <c r="AN37" i="36"/>
  <c r="W43" i="34"/>
  <c r="Z43"/>
  <c r="AF42"/>
  <c r="E42" s="1"/>
  <c r="AO35" i="36"/>
  <c r="J41" i="34"/>
  <c r="K40"/>
  <c r="M40" s="1"/>
  <c r="H43" i="39"/>
  <c r="J43" s="1"/>
  <c r="G40"/>
  <c r="K41"/>
  <c r="AF43" i="34" l="1"/>
  <c r="E43" s="1"/>
  <c r="AO37" i="36"/>
  <c r="W44" i="34"/>
  <c r="Z44"/>
  <c r="H47"/>
  <c r="AP35" i="36"/>
  <c r="J42" i="34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H45" i="39"/>
  <c r="J45" s="1"/>
  <c r="G43"/>
  <c r="M42"/>
  <c r="G42"/>
  <c r="G44" i="34" l="1"/>
  <c r="AF45"/>
  <c r="E45" s="1"/>
  <c r="AQ37" i="36"/>
  <c r="W46" i="34"/>
  <c r="Z46"/>
  <c r="H49"/>
  <c r="AR35" i="36"/>
  <c r="J44" i="34"/>
  <c r="K43"/>
  <c r="M43" s="1"/>
  <c r="H46" i="39"/>
  <c r="J46" s="1"/>
  <c r="K43"/>
  <c r="M43" s="1"/>
  <c r="G44"/>
  <c r="H50" i="34" l="1"/>
  <c r="AR37" i="36"/>
  <c r="W47" i="34"/>
  <c r="Z47"/>
  <c r="AF46"/>
  <c r="E46" s="1"/>
  <c r="AS35" i="36"/>
  <c r="J45" i="34"/>
  <c r="K44"/>
  <c r="M44" s="1"/>
  <c r="H47" i="39"/>
  <c r="J47" s="1"/>
  <c r="K45"/>
  <c r="M45" s="1"/>
  <c r="K44"/>
  <c r="M44" s="1"/>
  <c r="H51" i="34" l="1"/>
  <c r="AF47"/>
  <c r="E47" s="1"/>
  <c r="AS37" i="36"/>
  <c r="W48" i="34"/>
  <c r="Z48"/>
  <c r="AT35" i="36"/>
  <c r="J47" i="34"/>
  <c r="J46"/>
  <c r="H48" i="39"/>
  <c r="J48" s="1"/>
  <c r="G45"/>
  <c r="K47"/>
  <c r="K46"/>
  <c r="AF48" i="34" l="1"/>
  <c r="E48" s="1"/>
  <c r="H52"/>
  <c r="AT37" i="36"/>
  <c r="Z49" i="34"/>
  <c r="W49"/>
  <c r="AU35" i="36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H50" i="39"/>
  <c r="J50" s="1"/>
  <c r="K48"/>
  <c r="M48" s="1"/>
  <c r="AF50" i="34" l="1"/>
  <c r="H54"/>
  <c r="AV37" i="36"/>
  <c r="W51" i="34"/>
  <c r="Z51"/>
  <c r="AW35" i="36"/>
  <c r="J49" i="34"/>
  <c r="J50"/>
  <c r="K48"/>
  <c r="M48" s="1"/>
  <c r="H51" i="39"/>
  <c r="J51" s="1"/>
  <c r="G48"/>
  <c r="K50"/>
  <c r="M50" s="1"/>
  <c r="K49"/>
  <c r="E50" i="34" l="1"/>
  <c r="AF51"/>
  <c r="E51" s="1"/>
  <c r="AW37" i="36"/>
  <c r="W52" i="34"/>
  <c r="Z52"/>
  <c r="AX35" i="36"/>
  <c r="J51" i="34"/>
  <c r="H52" i="39"/>
  <c r="J52" s="1"/>
  <c r="G50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M51"/>
  <c r="G51"/>
  <c r="AF53" i="34" l="1"/>
  <c r="E53" s="1"/>
  <c r="H57"/>
  <c r="AY37" i="36"/>
  <c r="W54" i="34"/>
  <c r="Z54"/>
  <c r="AZ35" i="36"/>
  <c r="J52" i="34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G52"/>
  <c r="G53"/>
  <c r="H55"/>
  <c r="J55" s="1"/>
  <c r="AF55" i="34" l="1"/>
  <c r="E55" s="1"/>
  <c r="H59"/>
  <c r="BA37" i="36"/>
  <c r="W56" i="34"/>
  <c r="Z56"/>
  <c r="BB35" i="36"/>
  <c r="J54" i="34"/>
  <c r="K53"/>
  <c r="M53" s="1"/>
  <c r="H56" i="39"/>
  <c r="J56" s="1"/>
  <c r="K54"/>
  <c r="AF56" i="34" l="1"/>
  <c r="E56" s="1"/>
  <c r="G55"/>
  <c r="BB37" i="36"/>
  <c r="Z57" i="34"/>
  <c r="W57"/>
  <c r="H60"/>
  <c r="BC35" i="36"/>
  <c r="H55" i="34"/>
  <c r="J55" s="1"/>
  <c r="H57" i="39"/>
  <c r="J57" s="1"/>
  <c r="K55"/>
  <c r="M55" s="1"/>
  <c r="M54"/>
  <c r="G54"/>
  <c r="G56" i="34" l="1"/>
  <c r="AF57"/>
  <c r="E57" s="1"/>
  <c r="H61"/>
  <c r="BC37" i="36"/>
  <c r="W58" i="34"/>
  <c r="Z58"/>
  <c r="BD35" i="36"/>
  <c r="H56" i="34"/>
  <c r="J56" s="1"/>
  <c r="K55"/>
  <c r="M55" s="1"/>
  <c r="G55" i="39"/>
  <c r="K56"/>
  <c r="M56" s="1"/>
  <c r="H58"/>
  <c r="J58" s="1"/>
  <c r="AF58" i="34" l="1"/>
  <c r="E58" s="1"/>
  <c r="BD37" i="36"/>
  <c r="W59" i="34"/>
  <c r="Z59"/>
  <c r="H62"/>
  <c r="BE35" i="36"/>
  <c r="J57" i="34"/>
  <c r="K56"/>
  <c r="M56" s="1"/>
  <c r="G56" i="39"/>
  <c r="K57"/>
  <c r="M57" s="1"/>
  <c r="H59"/>
  <c r="J59" s="1"/>
  <c r="G58" i="34" l="1"/>
  <c r="AF59"/>
  <c r="E59" s="1"/>
  <c r="BE37" i="36"/>
  <c r="W60" i="34"/>
  <c r="Z60"/>
  <c r="H63"/>
  <c r="BF35" i="36"/>
  <c r="H58" i="34"/>
  <c r="J58" s="1"/>
  <c r="K58" i="39"/>
  <c r="M58" s="1"/>
  <c r="G57"/>
  <c r="H60"/>
  <c r="J60" s="1"/>
  <c r="BF37" i="36" l="1"/>
  <c r="Z61" i="34"/>
  <c r="W61"/>
  <c r="AF60"/>
  <c r="E60" s="1"/>
  <c r="H64"/>
  <c r="BG35" i="36"/>
  <c r="J59" i="34"/>
  <c r="K58"/>
  <c r="M58" s="1"/>
  <c r="H61" i="39"/>
  <c r="J61" s="1"/>
  <c r="G58"/>
  <c r="K59"/>
  <c r="AF61" i="34" l="1"/>
  <c r="E61" s="1"/>
  <c r="BG37" i="36"/>
  <c r="W62" i="34"/>
  <c r="Z62"/>
  <c r="BH35" i="36"/>
  <c r="J60" i="34"/>
  <c r="K60" i="39"/>
  <c r="M60" s="1"/>
  <c r="H62"/>
  <c r="J62" s="1"/>
  <c r="M59"/>
  <c r="G59"/>
  <c r="BH37" i="36" l="1"/>
  <c r="W63" i="34"/>
  <c r="Z63"/>
  <c r="AF62"/>
  <c r="E62" s="1"/>
  <c r="H66"/>
  <c r="BI35" i="36"/>
  <c r="J61" i="34"/>
  <c r="G60" i="39"/>
  <c r="G61"/>
  <c r="H63"/>
  <c r="J63" s="1"/>
  <c r="H67" i="34" l="1"/>
  <c r="AF63"/>
  <c r="E63" s="1"/>
  <c r="BI37" i="36"/>
  <c r="W64" i="34"/>
  <c r="Z64"/>
  <c r="J62"/>
  <c r="H64" i="39"/>
  <c r="J64" s="1"/>
  <c r="K61"/>
  <c r="M61" s="1"/>
  <c r="K62"/>
  <c r="H68" i="34" l="1"/>
  <c r="AF64"/>
  <c r="E64" s="1"/>
  <c r="BK35" i="36"/>
  <c r="J63" i="34"/>
  <c r="K63" i="39"/>
  <c r="M62"/>
  <c r="G62"/>
  <c r="H69" i="34" l="1"/>
  <c r="H76"/>
  <c r="BK37" i="36"/>
  <c r="W66" i="34"/>
  <c r="Z66"/>
  <c r="BL35" i="36"/>
  <c r="J64" i="34"/>
  <c r="H66" i="39"/>
  <c r="J66" s="1"/>
  <c r="M63"/>
  <c r="G63"/>
  <c r="K64"/>
  <c r="H70" i="34" l="1"/>
  <c r="BL37" i="36"/>
  <c r="W67" i="34"/>
  <c r="Z67"/>
  <c r="AF66"/>
  <c r="E66" s="1"/>
  <c r="BM35" i="36"/>
  <c r="H67" i="39"/>
  <c r="J67" s="1"/>
  <c r="M64"/>
  <c r="G64"/>
  <c r="AF67" i="34" l="1"/>
  <c r="E67" s="1"/>
  <c r="H71"/>
  <c r="BM37" i="36"/>
  <c r="W68" i="34"/>
  <c r="Z68"/>
  <c r="BN35" i="36"/>
  <c r="J66" i="34"/>
  <c r="H68" i="39"/>
  <c r="J68" s="1"/>
  <c r="K66"/>
  <c r="G65"/>
  <c r="G67" i="34" l="1"/>
  <c r="AF68"/>
  <c r="E68" s="1"/>
  <c r="H72"/>
  <c r="BN37" i="36"/>
  <c r="Z69" i="34"/>
  <c r="W69"/>
  <c r="BO35" i="36"/>
  <c r="J67" i="34"/>
  <c r="H69" i="39"/>
  <c r="J69" s="1"/>
  <c r="K67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G67"/>
  <c r="K68"/>
  <c r="H74" i="34" l="1"/>
  <c r="G69"/>
  <c r="AF70"/>
  <c r="E70" s="1"/>
  <c r="BP37" i="36"/>
  <c r="W71" i="34"/>
  <c r="Z71"/>
  <c r="BQ35" i="36"/>
  <c r="J70" i="34"/>
  <c r="J69"/>
  <c r="K70" i="39"/>
  <c r="M70" s="1"/>
  <c r="K69"/>
  <c r="M69" s="1"/>
  <c r="H71"/>
  <c r="J71" s="1"/>
  <c r="M68"/>
  <c r="G68"/>
  <c r="H75" i="34" l="1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H73" i="39"/>
  <c r="J73" s="1"/>
  <c r="K72"/>
  <c r="K71"/>
  <c r="AF73" i="34" l="1"/>
  <c r="E73" s="1"/>
  <c r="BS37" i="36"/>
  <c r="W74" i="34"/>
  <c r="Z74"/>
  <c r="BT35" i="36"/>
  <c r="H74" i="39"/>
  <c r="J74" s="1"/>
  <c r="M72"/>
  <c r="G72"/>
  <c r="M71"/>
  <c r="G71"/>
  <c r="H78" i="34" l="1"/>
  <c r="G73"/>
  <c r="AF74"/>
  <c r="BT37" i="36"/>
  <c r="W75" i="34"/>
  <c r="Z75"/>
  <c r="BU35" i="36"/>
  <c r="H73" i="34"/>
  <c r="J73" s="1"/>
  <c r="H75" i="39"/>
  <c r="J75" s="1"/>
  <c r="K73"/>
  <c r="M73" s="1"/>
  <c r="E74" i="34" l="1"/>
  <c r="H79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G74" i="34" l="1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H79"/>
  <c r="J79" s="1"/>
  <c r="K76"/>
  <c r="AF78" i="34" l="1"/>
  <c r="E78" s="1"/>
  <c r="E77"/>
  <c r="G76"/>
  <c r="AF79"/>
  <c r="K76"/>
  <c r="M76" s="1"/>
  <c r="K77" i="39"/>
  <c r="M76"/>
  <c r="G76"/>
  <c r="G77" i="34" l="1"/>
  <c r="E79"/>
  <c r="G78"/>
  <c r="J78"/>
  <c r="J79"/>
  <c r="K79" i="39"/>
  <c r="M79" s="1"/>
  <c r="K78"/>
  <c r="M77"/>
  <c r="G77"/>
  <c r="G79" i="34" l="1"/>
  <c r="K79"/>
  <c r="M79" s="1"/>
  <c r="K78"/>
  <c r="M78" s="1"/>
  <c r="G79" i="39"/>
  <c r="M78"/>
  <c r="G78"/>
  <c r="G80" l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G35"/>
  <c r="G17"/>
  <c r="G70"/>
  <c r="G38"/>
  <c r="G63"/>
  <c r="K31"/>
  <c r="M31" s="1"/>
  <c r="G31"/>
  <c r="G66"/>
  <c r="G62"/>
  <c r="G46"/>
  <c r="G26"/>
  <c r="G22"/>
  <c r="G14"/>
  <c r="G11"/>
  <c r="G57"/>
  <c r="G49"/>
  <c r="G41"/>
  <c r="G13"/>
  <c r="K59"/>
  <c r="M59" s="1"/>
  <c r="G59"/>
  <c r="G23"/>
  <c r="G68"/>
  <c r="G64"/>
  <c r="K28"/>
  <c r="M28" s="1"/>
  <c r="G28"/>
  <c r="K71"/>
  <c r="M71" s="1"/>
  <c r="K75"/>
  <c r="M75" s="1"/>
  <c r="G75"/>
  <c r="G19"/>
  <c r="G34"/>
  <c r="K18"/>
  <c r="M18" s="1"/>
  <c r="G18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BJ13" i="36"/>
  <c r="BJ35" s="1"/>
  <c r="W65" i="34" l="1"/>
  <c r="Z65"/>
  <c r="H65" i="39"/>
  <c r="BJ37" i="36"/>
  <c r="AF65" i="34" l="1"/>
  <c r="E65" s="1"/>
  <c r="G65" s="1"/>
  <c r="K65" i="39"/>
  <c r="M65" s="1"/>
  <c r="J65"/>
  <c r="H65" i="34"/>
  <c r="J65" s="1"/>
  <c r="BY13" i="36" l="1"/>
  <c r="K65" i="34"/>
  <c r="M65" s="1"/>
  <c r="A51" i="33" l="1"/>
  <c r="L9" i="36" l="1"/>
  <c r="L9" i="33"/>
  <c r="BY9" i="36" l="1"/>
  <c r="BY9" i="33" l="1"/>
  <c r="E7" i="65" l="1"/>
  <c r="G7" i="69"/>
  <c r="R42" i="36" l="1"/>
  <c r="L8" i="33"/>
  <c r="BY8"/>
  <c r="L8" i="36"/>
  <c r="A50" i="33"/>
  <c r="R42" s="1"/>
  <c r="BY8" i="36" l="1"/>
  <c r="BY37" s="1"/>
  <c r="P42" s="1"/>
  <c r="Q42" s="1"/>
  <c r="S42" s="1"/>
  <c r="L29" s="1"/>
  <c r="L35" s="1"/>
  <c r="Z15" i="34" l="1"/>
  <c r="H15" i="39"/>
  <c r="W15" i="34"/>
  <c r="L37" i="36"/>
  <c r="D38" s="1"/>
  <c r="J40" s="1"/>
  <c r="AF15" i="34" l="1"/>
  <c r="E15" s="1"/>
  <c r="J15" i="39"/>
  <c r="J80" s="1"/>
  <c r="K15"/>
  <c r="M15" s="1"/>
  <c r="M80" s="1"/>
  <c r="G15" i="34" l="1"/>
  <c r="G80" s="1"/>
  <c r="G81" l="1"/>
  <c r="BY22" i="33" l="1"/>
  <c r="H22"/>
  <c r="H35" s="1"/>
  <c r="H11" i="34" l="1"/>
  <c r="H37" i="33"/>
  <c r="K11" i="34" l="1"/>
  <c r="M11" s="1"/>
  <c r="J11"/>
  <c r="BV11" i="33"/>
  <c r="BV35" s="1"/>
  <c r="BV37" l="1"/>
  <c r="H77" i="34"/>
  <c r="K77" l="1"/>
  <c r="M77" s="1"/>
  <c r="J77"/>
  <c r="BY11" i="33" l="1"/>
  <c r="BY37" s="1"/>
  <c r="P42" s="1"/>
  <c r="Q42" s="1"/>
  <c r="S42" s="1"/>
  <c r="L23" l="1"/>
  <c r="L35" s="1"/>
  <c r="L37" l="1"/>
  <c r="D38" s="1"/>
  <c r="J40" s="1"/>
  <c r="H15" i="34"/>
  <c r="J15" s="1"/>
  <c r="J80" s="1"/>
  <c r="K15" l="1"/>
  <c r="M15" s="1"/>
  <c r="M80" s="1"/>
  <c r="G8" i="69"/>
  <c r="E8" i="65"/>
  <c r="E6" l="1"/>
  <c r="E34" s="1"/>
  <c r="C36" s="1"/>
  <c r="G6" i="69" l="1"/>
  <c r="G33" s="1"/>
  <c r="E35" s="1"/>
</calcChain>
</file>

<file path=xl/sharedStrings.xml><?xml version="1.0" encoding="utf-8"?>
<sst xmlns="http://schemas.openxmlformats.org/spreadsheetml/2006/main" count="2059" uniqueCount="368">
  <si>
    <t>Вермишель</t>
  </si>
  <si>
    <t>Какао (Фунтик) (шт)</t>
  </si>
  <si>
    <t>Какао порошок</t>
  </si>
  <si>
    <t>Кисель фруктовый</t>
  </si>
  <si>
    <t>Макароны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</si>
  <si>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</si>
  <si>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</si>
  <si>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</si>
  <si>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</si>
  <si>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</si>
  <si>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</si>
  <si>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</si>
  <si>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Печенье</t>
  </si>
  <si>
    <t>Пряники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</si>
  <si>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</si>
  <si>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</si>
  <si>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</si>
  <si>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</si>
  <si>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</si>
  <si>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</si>
  <si>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</si>
  <si>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</si>
  <si>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</si>
  <si>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</si>
  <si>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</si>
  <si>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</si>
  <si>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</si>
  <si>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</si>
  <si>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</si>
  <si>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Кефир</t>
  </si>
  <si>
    <t>Масло сливочное</t>
  </si>
  <si>
    <t>Молоко разливное</t>
  </si>
  <si>
    <t>Сметана</t>
  </si>
  <si>
    <t>Сыр Российский</t>
  </si>
  <si>
    <t>Фарш говяжий</t>
  </si>
  <si>
    <t>Капуста</t>
  </si>
  <si>
    <t>Картофель</t>
  </si>
  <si>
    <t>Лук репчатый</t>
  </si>
  <si>
    <t>Морковь</t>
  </si>
  <si>
    <t>Огурцы свежие</t>
  </si>
  <si>
    <t>Свекла столовая</t>
  </si>
  <si>
    <t>Апельсины</t>
  </si>
  <si>
    <t>Бананы</t>
  </si>
  <si>
    <t>Груши</t>
  </si>
  <si>
    <t>Мандарины</t>
  </si>
  <si>
    <t>Яблоки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</si>
  <si>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</si>
  <si>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</si>
  <si>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</si>
  <si>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</si>
  <si>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</si>
  <si>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</si>
  <si>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Плов с курицей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</si>
  <si>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</si>
  <si>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</si>
  <si>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</si>
  <si>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</si>
  <si>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</si>
  <si>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</si>
  <si>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</si>
  <si>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</si>
  <si>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Яйцо отварное</t>
  </si>
  <si>
    <t>Суббота</t>
  </si>
  <si>
    <t>Суп молочный с рисом</t>
  </si>
  <si>
    <t>Воскресенье</t>
  </si>
  <si>
    <t>Понедельник</t>
  </si>
  <si>
    <t xml:space="preserve">Борщ с капустой и картофелем </t>
  </si>
  <si>
    <t>Вторник</t>
  </si>
  <si>
    <t>Среда</t>
  </si>
  <si>
    <t>Суп картофельный с курицей</t>
  </si>
  <si>
    <t>Суп харчо с курицей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</si>
  <si>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</si>
  <si>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</si>
  <si>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</si>
  <si>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</si>
  <si>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</si>
  <si>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</si>
  <si>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</si>
  <si>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</si>
  <si>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</si>
  <si>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</si>
  <si>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</si>
  <si>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</si>
  <si>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</si>
  <si>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</si>
  <si>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</si>
  <si>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</si>
  <si>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</si>
  <si>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</si>
  <si>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</si>
  <si>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</si>
  <si>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</si>
  <si>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</si>
  <si>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</si>
  <si>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</si>
  <si>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</si>
  <si>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</si>
  <si>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</si>
  <si>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</si>
  <si>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</si>
  <si>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</si>
  <si>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</si>
  <si>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</si>
  <si>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</si>
  <si>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</si>
  <si>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</si>
  <si>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</si>
  <si>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</si>
  <si>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</si>
  <si>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</si>
  <si>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</si>
  <si>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</si>
  <si>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</si>
  <si>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</si>
  <si>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</si>
  <si>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</si>
  <si>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</si>
  <si>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</si>
  <si>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</si>
  <si>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</si>
  <si>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</si>
  <si>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</si>
  <si>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</si>
  <si>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</si>
  <si>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</si>
  <si>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</si>
  <si>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</si>
  <si>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</si>
  <si>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</si>
  <si>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</si>
  <si>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</si>
  <si>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</si>
  <si>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</si>
  <si>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</si>
  <si>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</si>
  <si>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</si>
  <si>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</si>
  <si>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</si>
  <si>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</si>
  <si>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</si>
  <si>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</si>
  <si>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</si>
  <si>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</si>
  <si>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</si>
  <si>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</si>
  <si>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</si>
  <si>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</si>
  <si>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</si>
  <si>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</si>
  <si>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</si>
  <si>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</si>
  <si>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</si>
  <si>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</si>
  <si>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</si>
  <si>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</si>
  <si>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</si>
  <si>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</si>
  <si>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</si>
  <si>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</si>
  <si>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</si>
  <si>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</si>
  <si>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</si>
  <si>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</si>
  <si>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</si>
  <si>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</si>
  <si>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</si>
  <si>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</si>
  <si>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</si>
  <si>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</si>
  <si>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</si>
  <si>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</si>
  <si>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</si>
  <si>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</si>
  <si>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</si>
  <si>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</si>
  <si>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</si>
  <si>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</si>
  <si>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</si>
  <si>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</si>
  <si>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</si>
  <si>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</si>
  <si>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</si>
  <si>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</si>
  <si>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</si>
  <si>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</si>
  <si>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</si>
  <si>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</si>
  <si>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</si>
  <si>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</si>
  <si>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</si>
  <si>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</si>
  <si>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</si>
  <si>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</si>
  <si>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</si>
  <si>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</si>
  <si>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</si>
  <si>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</si>
  <si>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</si>
  <si>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</si>
  <si>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</si>
  <si>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</si>
  <si>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</si>
  <si>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</si>
  <si>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</si>
  <si>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</si>
  <si>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</si>
  <si>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</si>
  <si>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</si>
  <si>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</si>
  <si>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</si>
  <si>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</si>
  <si>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</si>
  <si>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</si>
  <si>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</si>
  <si>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</si>
  <si>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</si>
  <si>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</si>
  <si>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</si>
  <si>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</si>
  <si>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</si>
  <si>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</si>
  <si>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</si>
  <si>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</si>
  <si>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</si>
  <si>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</si>
  <si>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</si>
  <si>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</si>
  <si>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</si>
  <si>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</si>
  <si>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</si>
  <si>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</si>
  <si>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</si>
  <si>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</si>
  <si>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</si>
  <si>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</si>
  <si>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</si>
  <si>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</si>
  <si>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</si>
  <si>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</si>
  <si>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</si>
  <si>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</si>
  <si>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</si>
  <si>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</si>
  <si>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</si>
  <si>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</si>
  <si>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</si>
  <si>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</si>
  <si>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</si>
  <si>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</si>
  <si>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</si>
  <si>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</si>
  <si>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</si>
  <si>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</si>
  <si>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об организации ежедневного горячего питания по
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</si>
  <si>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</si>
  <si>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</si>
  <si>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</si>
  <si>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</si>
  <si>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</si>
  <si>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</si>
  <si>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</si>
  <si>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</si>
  <si>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</si>
  <si>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</si>
  <si>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</si>
  <si>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</si>
  <si>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</si>
  <si>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</si>
  <si>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</si>
  <si>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</si>
  <si>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</si>
  <si>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</si>
  <si>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</si>
  <si>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</si>
  <si>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</si>
  <si>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</si>
  <si>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</si>
  <si>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</si>
  <si>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</si>
  <si>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</si>
  <si>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</si>
  <si>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</si>
  <si>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</si>
  <si>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</si>
  <si>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</si>
  <si>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Кукуруза консервы</t>
  </si>
  <si>
    <t>Чай с сахаром</t>
  </si>
  <si>
    <t>Повидло</t>
  </si>
  <si>
    <t xml:space="preserve"> </t>
  </si>
  <si>
    <t>Курага сушеная</t>
  </si>
  <si>
    <t>Завтрак</t>
  </si>
  <si>
    <t>ОБЕД</t>
  </si>
  <si>
    <t>Обед</t>
  </si>
  <si>
    <t>Впишите сюда инициалы. Они автоматически разместятся их на всех страницах .</t>
  </si>
  <si>
    <t>Сгущенное молоко</t>
  </si>
  <si>
    <t>13.02.2021 г.</t>
  </si>
  <si>
    <t>Акт №27</t>
  </si>
  <si>
    <t>27.02.2021 г.</t>
  </si>
  <si>
    <t>,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</si>
  <si>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</si>
  <si>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t>Бедро куриное</t>
  </si>
  <si>
    <t>Хлеб пшеничный</t>
  </si>
  <si>
    <t>Тушка куринная</t>
  </si>
  <si>
    <t>Фасоль</t>
  </si>
  <si>
    <t>Вареники полуфаб-т (кг)</t>
  </si>
  <si>
    <t>Котлета куриная полуфаб-т (кг)</t>
  </si>
  <si>
    <t>Биточки куриные (кг)</t>
  </si>
  <si>
    <t>Фрикадельки рыбные  полуф-т (кг)</t>
  </si>
  <si>
    <t>Котлета рыбная полуф-т (кг)</t>
  </si>
  <si>
    <t>Котлета говяжья полуф-т (кг)</t>
  </si>
  <si>
    <t>Люля полуфаб-т (кг)</t>
  </si>
  <si>
    <t>Вареники со сметаной</t>
  </si>
  <si>
    <t>Завхоз _____________________________</t>
  </si>
  <si>
    <t>Повар_______________________________</t>
  </si>
  <si>
    <t xml:space="preserve">Утверждаю.
Директор школы 
___________(ФИО)
</t>
  </si>
  <si>
    <t>Зефир в шоколаде (кг)</t>
  </si>
  <si>
    <t>Салат из капусты с горошком</t>
  </si>
  <si>
    <t>Грудка куриная</t>
  </si>
  <si>
    <t>Биточки из курицы</t>
  </si>
  <si>
    <t>Сок фруктовый</t>
  </si>
  <si>
    <t>Гуляш из грудки птицы</t>
  </si>
  <si>
    <t>Кексы бездрожжевые (кг.)</t>
  </si>
  <si>
    <t>Хлеб  пшеничный</t>
  </si>
  <si>
    <t>Картофельное пюре</t>
  </si>
  <si>
    <t>Каша ячневая с котлетой из говядины</t>
  </si>
  <si>
    <t>Каша пшеничная с тефтелями из говядины</t>
  </si>
  <si>
    <t>Мини рулеты (бисквитные)</t>
  </si>
  <si>
    <t xml:space="preserve">Помидоры свежие </t>
  </si>
  <si>
    <t xml:space="preserve">Перец болгарский </t>
  </si>
  <si>
    <t>Баклажаны свежие</t>
  </si>
  <si>
    <t xml:space="preserve">Каша ячневая с люля-кебаб </t>
  </si>
  <si>
    <t xml:space="preserve">Хлеб  пшеничный </t>
  </si>
  <si>
    <t xml:space="preserve">Хлеб пшеничный </t>
  </si>
  <si>
    <t xml:space="preserve">Макаронные изделия отварные </t>
  </si>
  <si>
    <t>Макаронные изделия</t>
  </si>
  <si>
    <t>Лимонная кислота</t>
  </si>
  <si>
    <t>Молоко пастеризованное  2,5</t>
  </si>
  <si>
    <t>БИО йогурт 2.5</t>
  </si>
  <si>
    <t>Суп молочный с вермишелью</t>
  </si>
  <si>
    <t>Сумма на 1 ребенка в день:</t>
  </si>
  <si>
    <t>Суп с куринным мясом</t>
  </si>
  <si>
    <t>Хлеб  пшеничный с маслом слив.</t>
  </si>
  <si>
    <t>Хлеб пшеничный с маслом слив.</t>
  </si>
  <si>
    <t>Горошек зеленый конс.</t>
  </si>
  <si>
    <t>Соус картофельный с курицей</t>
  </si>
  <si>
    <t>Каша гречневая с котлетой</t>
  </si>
  <si>
    <t>Каша пшеничная с куриной котлеты</t>
  </si>
  <si>
    <t>Куриная котлета с подливой</t>
  </si>
  <si>
    <t>Картофельное пюре с люля кебаб</t>
  </si>
  <si>
    <t>Каша гречневая с говяжьей котлетой</t>
  </si>
  <si>
    <t>Каша пшеничная с куриной котлетой</t>
  </si>
  <si>
    <t>Суп с рисовой крупой</t>
  </si>
  <si>
    <t>Кукуруза консерв</t>
  </si>
  <si>
    <t>Кукуруза консерв.</t>
  </si>
  <si>
    <t>Суп гороховый вегит.</t>
  </si>
  <si>
    <t>Каша гречневая расыпчатая с курин. кот.</t>
  </si>
  <si>
    <t>МКОУ " _________________ СОШ"</t>
  </si>
  <si>
    <t>Октябрь 2024 г.</t>
  </si>
  <si>
    <t>Зефир в шоколаде</t>
  </si>
  <si>
    <t>Тефтели говяжьи (кг)</t>
  </si>
  <si>
    <t>Тефтели куриные</t>
  </si>
  <si>
    <t>Каша гречневая с курин. тефтелями</t>
  </si>
  <si>
    <t>Макароны отварные с кур. тефтелями</t>
  </si>
  <si>
    <t xml:space="preserve">Салат свекольный с горошком </t>
  </si>
  <si>
    <t>31.10.2024 г.</t>
  </si>
  <si>
    <t xml:space="preserve">Накопительная ведомость 
за октябрь 2024 года </t>
  </si>
  <si>
    <r>
      <t>ОТЧЕТ о движении материальных ценностей за октябрь</t>
    </r>
    <r>
      <rPr>
        <b/>
        <sz val="14"/>
        <color rgb="FFC00000"/>
        <rFont val="Arial"/>
        <family val="2"/>
        <charset val="204"/>
      </rPr>
      <t xml:space="preserve"> 2024</t>
    </r>
    <r>
      <rPr>
        <b/>
        <sz val="14"/>
        <color theme="1"/>
        <rFont val="Arial"/>
        <family val="2"/>
        <charset val="204"/>
      </rPr>
      <t xml:space="preserve"> года </t>
    </r>
  </si>
  <si>
    <t>.10.2024</t>
  </si>
</sst>
</file>

<file path=xl/styles.xml><?xml version="1.0" encoding="utf-8"?>
<styleSheet xmlns="http://schemas.openxmlformats.org/spreadsheetml/2006/main">
  <numFmts count="1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_-* #,##0.000\ &quot;₽&quot;_-;\-* #,##0.000\ &quot;₽&quot;_-;_-* &quot;-&quot;???\ &quot;₽&quot;_-;_-@_-"/>
    <numFmt numFmtId="173" formatCode="0.0"/>
    <numFmt numFmtId="174" formatCode="0.000000"/>
  </numFmts>
  <fonts count="93">
    <font>
      <sz val="11"/>
      <color theme="1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b/>
      <sz val="12"/>
      <color theme="2"/>
      <name val="Calibri"/>
      <family val="2"/>
      <charset val="204"/>
    </font>
    <font>
      <b/>
      <sz val="11"/>
      <color theme="2"/>
      <name val="Calibri"/>
      <family val="2"/>
      <charset val="204"/>
    </font>
    <font>
      <b/>
      <i/>
      <sz val="12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ajor"/>
    </font>
    <font>
      <sz val="14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2" tint="-4.9989318521683403E-2"/>
        <bgColor rgb="FFFFFF00"/>
      </patternFill>
    </fill>
    <fill>
      <patternFill patternType="solid">
        <fgColor theme="0"/>
        <bgColor rgb="FFFFFF00"/>
      </patternFill>
    </fill>
    <fill>
      <patternFill patternType="solid">
        <fgColor theme="0" tint="-4.9989318521683403E-2"/>
        <bgColor rgb="FFFFFF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</fills>
  <borders count="7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36">
    <xf numFmtId="0" fontId="0" fillId="0" borderId="0"/>
    <xf numFmtId="43" fontId="47" fillId="0" borderId="0" applyFont="0" applyFill="0" applyBorder="0" applyAlignment="0" applyProtection="0"/>
    <xf numFmtId="0" fontId="53" fillId="8" borderId="36" applyNumberFormat="0" applyAlignment="0" applyProtection="0"/>
    <xf numFmtId="0" fontId="54" fillId="9" borderId="37" applyNumberFormat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0" fontId="47" fillId="0" borderId="2"/>
    <xf numFmtId="0" fontId="47" fillId="0" borderId="2"/>
    <xf numFmtId="0" fontId="47" fillId="0" borderId="2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0" fontId="47" fillId="0" borderId="2"/>
    <xf numFmtId="43" fontId="47" fillId="0" borderId="2" applyFont="0" applyFill="0" applyBorder="0" applyAlignment="0" applyProtection="0"/>
    <xf numFmtId="44" fontId="47" fillId="0" borderId="2" applyFont="0" applyFill="0" applyBorder="0" applyAlignment="0" applyProtection="0"/>
    <xf numFmtId="44" fontId="47" fillId="0" borderId="0" applyFont="0" applyFill="0" applyBorder="0" applyAlignment="0" applyProtection="0"/>
    <xf numFmtId="0" fontId="37" fillId="0" borderId="2"/>
    <xf numFmtId="43" fontId="37" fillId="0" borderId="2" applyFont="0" applyFill="0" applyBorder="0" applyAlignment="0" applyProtection="0"/>
  </cellStyleXfs>
  <cellXfs count="748">
    <xf numFmtId="0" fontId="0" fillId="0" borderId="0" xfId="0"/>
    <xf numFmtId="0" fontId="10" fillId="0" borderId="0" xfId="0" applyFont="1"/>
    <xf numFmtId="0" fontId="11" fillId="0" borderId="1" xfId="0" applyFont="1" applyBorder="1" applyAlignment="1">
      <alignment horizontal="center" wrapText="1"/>
    </xf>
    <xf numFmtId="0" fontId="12" fillId="2" borderId="1" xfId="0" applyFont="1" applyFill="1" applyBorder="1" applyAlignment="1">
      <alignment textRotation="90"/>
    </xf>
    <xf numFmtId="0" fontId="12" fillId="3" borderId="1" xfId="0" applyFont="1" applyFill="1" applyBorder="1" applyAlignment="1">
      <alignment textRotation="90"/>
    </xf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 applyAlignment="1">
      <alignment textRotation="90"/>
    </xf>
    <xf numFmtId="0" fontId="11" fillId="0" borderId="0" xfId="0" applyFont="1"/>
    <xf numFmtId="0" fontId="11" fillId="3" borderId="2" xfId="0" applyFont="1" applyFill="1" applyBorder="1"/>
    <xf numFmtId="0" fontId="14" fillId="0" borderId="0" xfId="0" applyFont="1" applyAlignment="1">
      <alignment horizontal="right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0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18" fillId="0" borderId="0" xfId="0" applyFont="1"/>
    <xf numFmtId="0" fontId="10" fillId="0" borderId="1" xfId="0" applyFont="1" applyBorder="1" applyAlignment="1">
      <alignment horizontal="left"/>
    </xf>
    <xf numFmtId="0" fontId="19" fillId="0" borderId="10" xfId="0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165" fontId="10" fillId="3" borderId="1" xfId="0" applyNumberFormat="1" applyFont="1" applyFill="1" applyBorder="1"/>
    <xf numFmtId="166" fontId="10" fillId="3" borderId="1" xfId="0" applyNumberFormat="1" applyFont="1" applyFill="1" applyBorder="1"/>
    <xf numFmtId="164" fontId="20" fillId="3" borderId="1" xfId="0" applyNumberFormat="1" applyFont="1" applyFill="1" applyBorder="1"/>
    <xf numFmtId="2" fontId="10" fillId="0" borderId="1" xfId="0" applyNumberFormat="1" applyFont="1" applyBorder="1"/>
    <xf numFmtId="0" fontId="21" fillId="0" borderId="0" xfId="0" applyFont="1"/>
    <xf numFmtId="0" fontId="10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textRotation="90" wrapText="1"/>
    </xf>
    <xf numFmtId="166" fontId="10" fillId="0" borderId="1" xfId="0" applyNumberFormat="1" applyFont="1" applyBorder="1"/>
    <xf numFmtId="0" fontId="16" fillId="0" borderId="9" xfId="0" applyFont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4" fillId="0" borderId="0" xfId="0" applyFont="1"/>
    <xf numFmtId="0" fontId="26" fillId="0" borderId="0" xfId="0" applyFont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/>
    <xf numFmtId="0" fontId="18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165" fontId="18" fillId="0" borderId="1" xfId="0" applyNumberFormat="1" applyFont="1" applyBorder="1"/>
    <xf numFmtId="165" fontId="18" fillId="3" borderId="1" xfId="0" applyNumberFormat="1" applyFont="1" applyFill="1" applyBorder="1"/>
    <xf numFmtId="166" fontId="18" fillId="3" borderId="1" xfId="0" applyNumberFormat="1" applyFont="1" applyFill="1" applyBorder="1"/>
    <xf numFmtId="164" fontId="27" fillId="3" borderId="1" xfId="0" applyNumberFormat="1" applyFont="1" applyFill="1" applyBorder="1"/>
    <xf numFmtId="2" fontId="18" fillId="0" borderId="1" xfId="0" applyNumberFormat="1" applyFont="1" applyBorder="1"/>
    <xf numFmtId="0" fontId="26" fillId="0" borderId="9" xfId="0" applyFont="1" applyBorder="1" applyAlignment="1">
      <alignment vertical="center"/>
    </xf>
    <xf numFmtId="0" fontId="25" fillId="0" borderId="0" xfId="0" applyFont="1"/>
    <xf numFmtId="166" fontId="18" fillId="0" borderId="1" xfId="0" applyNumberFormat="1" applyFont="1" applyBorder="1"/>
    <xf numFmtId="0" fontId="25" fillId="0" borderId="0" xfId="0" applyFont="1" applyAlignment="1">
      <alignment horizontal="left" vertical="center"/>
    </xf>
    <xf numFmtId="0" fontId="12" fillId="0" borderId="1" xfId="0" applyFont="1" applyBorder="1" applyAlignment="1">
      <alignment horizontal="center" textRotation="90" wrapText="1"/>
    </xf>
    <xf numFmtId="4" fontId="33" fillId="0" borderId="0" xfId="0" applyNumberFormat="1" applyFont="1"/>
    <xf numFmtId="0" fontId="23" fillId="0" borderId="11" xfId="0" applyFont="1" applyBorder="1" applyAlignment="1">
      <alignment vertical="center"/>
    </xf>
    <xf numFmtId="0" fontId="34" fillId="0" borderId="0" xfId="0" applyFont="1"/>
    <xf numFmtId="0" fontId="18" fillId="3" borderId="1" xfId="0" applyFont="1" applyFill="1" applyBorder="1"/>
    <xf numFmtId="0" fontId="23" fillId="0" borderId="1" xfId="0" applyFont="1" applyBorder="1"/>
    <xf numFmtId="164" fontId="18" fillId="3" borderId="1" xfId="0" applyNumberFormat="1" applyFont="1" applyFill="1" applyBorder="1"/>
    <xf numFmtId="168" fontId="18" fillId="3" borderId="1" xfId="0" applyNumberFormat="1" applyFont="1" applyFill="1" applyBorder="1"/>
    <xf numFmtId="164" fontId="23" fillId="4" borderId="1" xfId="0" applyNumberFormat="1" applyFont="1" applyFill="1" applyBorder="1"/>
    <xf numFmtId="0" fontId="0" fillId="0" borderId="2" xfId="0" applyBorder="1"/>
    <xf numFmtId="0" fontId="18" fillId="5" borderId="1" xfId="0" applyFont="1" applyFill="1" applyBorder="1"/>
    <xf numFmtId="164" fontId="18" fillId="5" borderId="1" xfId="0" applyNumberFormat="1" applyFont="1" applyFill="1" applyBorder="1"/>
    <xf numFmtId="168" fontId="18" fillId="5" borderId="1" xfId="0" applyNumberFormat="1" applyFont="1" applyFill="1" applyBorder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18" fillId="0" borderId="33" xfId="0" applyFont="1" applyBorder="1"/>
    <xf numFmtId="0" fontId="39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2" fontId="16" fillId="3" borderId="35" xfId="0" applyNumberFormat="1" applyFont="1" applyFill="1" applyBorder="1" applyAlignment="1">
      <alignment horizontal="left"/>
    </xf>
    <xf numFmtId="2" fontId="16" fillId="3" borderId="23" xfId="0" applyNumberFormat="1" applyFont="1" applyFill="1" applyBorder="1" applyAlignment="1">
      <alignment horizontal="left"/>
    </xf>
    <xf numFmtId="0" fontId="10" fillId="0" borderId="35" xfId="0" applyFont="1" applyBorder="1" applyAlignment="1">
      <alignment horizontal="center"/>
    </xf>
    <xf numFmtId="165" fontId="10" fillId="0" borderId="33" xfId="0" applyNumberFormat="1" applyFont="1" applyBorder="1"/>
    <xf numFmtId="0" fontId="50" fillId="0" borderId="10" xfId="0" applyFont="1" applyBorder="1" applyAlignment="1">
      <alignment horizontal="center" vertical="center"/>
    </xf>
    <xf numFmtId="164" fontId="26" fillId="10" borderId="1" xfId="0" applyNumberFormat="1" applyFont="1" applyFill="1" applyBorder="1"/>
    <xf numFmtId="164" fontId="52" fillId="10" borderId="1" xfId="0" applyNumberFormat="1" applyFont="1" applyFill="1" applyBorder="1"/>
    <xf numFmtId="166" fontId="51" fillId="0" borderId="1" xfId="1" applyNumberFormat="1" applyFont="1" applyBorder="1"/>
    <xf numFmtId="166" fontId="18" fillId="0" borderId="1" xfId="1" applyNumberFormat="1" applyFont="1" applyBorder="1"/>
    <xf numFmtId="166" fontId="18" fillId="0" borderId="1" xfId="1" applyNumberFormat="1" applyFont="1" applyFill="1" applyBorder="1"/>
    <xf numFmtId="166" fontId="18" fillId="0" borderId="2" xfId="0" applyNumberFormat="1" applyFont="1" applyBorder="1"/>
    <xf numFmtId="164" fontId="23" fillId="4" borderId="8" xfId="0" applyNumberFormat="1" applyFont="1" applyFill="1" applyBorder="1"/>
    <xf numFmtId="164" fontId="26" fillId="3" borderId="9" xfId="0" applyNumberFormat="1" applyFont="1" applyFill="1" applyBorder="1"/>
    <xf numFmtId="166" fontId="18" fillId="0" borderId="23" xfId="0" applyNumberFormat="1" applyFont="1" applyBorder="1"/>
    <xf numFmtId="166" fontId="10" fillId="0" borderId="33" xfId="0" applyNumberFormat="1" applyFont="1" applyBorder="1"/>
    <xf numFmtId="166" fontId="10" fillId="0" borderId="1" xfId="1" applyNumberFormat="1" applyFont="1" applyBorder="1" applyAlignment="1"/>
    <xf numFmtId="0" fontId="10" fillId="0" borderId="9" xfId="0" applyFont="1" applyBorder="1"/>
    <xf numFmtId="0" fontId="10" fillId="0" borderId="23" xfId="0" applyFont="1" applyBorder="1" applyAlignment="1">
      <alignment horizontal="center"/>
    </xf>
    <xf numFmtId="166" fontId="1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0" fillId="0" borderId="2" xfId="0" applyBorder="1" applyAlignment="1">
      <alignment wrapText="1"/>
    </xf>
    <xf numFmtId="0" fontId="57" fillId="0" borderId="23" xfId="0" applyFont="1" applyBorder="1" applyAlignment="1">
      <alignment horizontal="center" vertical="center"/>
    </xf>
    <xf numFmtId="0" fontId="54" fillId="9" borderId="23" xfId="3" applyBorder="1" applyAlignment="1">
      <alignment horizontal="center" vertical="center"/>
    </xf>
    <xf numFmtId="0" fontId="56" fillId="8" borderId="23" xfId="2" applyFont="1" applyBorder="1" applyAlignment="1">
      <alignment horizontal="center" vertical="center"/>
    </xf>
    <xf numFmtId="167" fontId="18" fillId="0" borderId="8" xfId="0" applyNumberFormat="1" applyFont="1" applyBorder="1" applyAlignment="1">
      <alignment horizontal="center" vertical="center"/>
    </xf>
    <xf numFmtId="166" fontId="0" fillId="0" borderId="0" xfId="0" applyNumberFormat="1"/>
    <xf numFmtId="0" fontId="12" fillId="11" borderId="1" xfId="0" applyFont="1" applyFill="1" applyBorder="1" applyAlignment="1">
      <alignment textRotation="90"/>
    </xf>
    <xf numFmtId="0" fontId="30" fillId="0" borderId="8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2" xfId="16" applyFont="1"/>
    <xf numFmtId="0" fontId="10" fillId="0" borderId="2" xfId="16" applyFont="1"/>
    <xf numFmtId="0" fontId="10" fillId="0" borderId="1" xfId="16" applyFont="1" applyBorder="1"/>
    <xf numFmtId="0" fontId="65" fillId="0" borderId="1" xfId="16" applyFont="1" applyBorder="1"/>
    <xf numFmtId="168" fontId="10" fillId="0" borderId="1" xfId="16" applyNumberFormat="1" applyFont="1" applyBorder="1"/>
    <xf numFmtId="164" fontId="10" fillId="0" borderId="1" xfId="16" applyNumberFormat="1" applyFont="1" applyBorder="1"/>
    <xf numFmtId="0" fontId="65" fillId="0" borderId="8" xfId="16" applyFont="1" applyBorder="1" applyAlignment="1">
      <alignment vertical="center"/>
    </xf>
    <xf numFmtId="0" fontId="65" fillId="0" borderId="1" xfId="16" applyFont="1" applyBorder="1" applyAlignment="1">
      <alignment horizontal="left"/>
    </xf>
    <xf numFmtId="0" fontId="10" fillId="0" borderId="1" xfId="16" applyFont="1" applyBorder="1" applyAlignment="1">
      <alignment horizontal="right"/>
    </xf>
    <xf numFmtId="164" fontId="16" fillId="0" borderId="1" xfId="16" applyNumberFormat="1" applyFont="1" applyBorder="1"/>
    <xf numFmtId="0" fontId="16" fillId="0" borderId="1" xfId="16" applyFont="1" applyBorder="1" applyAlignment="1">
      <alignment horizontal="center"/>
    </xf>
    <xf numFmtId="0" fontId="16" fillId="0" borderId="1" xfId="16" applyFont="1" applyBorder="1"/>
    <xf numFmtId="0" fontId="10" fillId="0" borderId="2" xfId="16" applyFont="1" applyAlignment="1">
      <alignment vertical="center" wrapText="1"/>
    </xf>
    <xf numFmtId="0" fontId="66" fillId="0" borderId="2" xfId="16" applyFont="1" applyAlignment="1">
      <alignment horizontal="center"/>
    </xf>
    <xf numFmtId="169" fontId="10" fillId="0" borderId="1" xfId="16" applyNumberFormat="1" applyFont="1" applyBorder="1"/>
    <xf numFmtId="170" fontId="10" fillId="0" borderId="1" xfId="16" applyNumberFormat="1" applyFont="1" applyBorder="1"/>
    <xf numFmtId="164" fontId="65" fillId="0" borderId="1" xfId="16" applyNumberFormat="1" applyFont="1" applyBorder="1"/>
    <xf numFmtId="0" fontId="65" fillId="0" borderId="1" xfId="16" applyFont="1" applyBorder="1" applyAlignment="1">
      <alignment horizontal="right"/>
    </xf>
    <xf numFmtId="0" fontId="65" fillId="0" borderId="2" xfId="16" applyFont="1"/>
    <xf numFmtId="0" fontId="51" fillId="0" borderId="8" xfId="16" applyFont="1" applyBorder="1" applyAlignment="1">
      <alignment vertical="center"/>
    </xf>
    <xf numFmtId="0" fontId="10" fillId="0" borderId="1" xfId="16" applyFont="1" applyBorder="1" applyAlignment="1">
      <alignment horizontal="left"/>
    </xf>
    <xf numFmtId="170" fontId="10" fillId="0" borderId="1" xfId="16" applyNumberFormat="1" applyFont="1" applyBorder="1" applyAlignment="1">
      <alignment horizontal="right"/>
    </xf>
    <xf numFmtId="0" fontId="68" fillId="0" borderId="8" xfId="16" applyFont="1" applyBorder="1" applyAlignment="1">
      <alignment vertical="center"/>
    </xf>
    <xf numFmtId="171" fontId="10" fillId="0" borderId="1" xfId="16" applyNumberFormat="1" applyFont="1" applyBorder="1"/>
    <xf numFmtId="0" fontId="68" fillId="0" borderId="8" xfId="16" applyFont="1" applyBorder="1" applyAlignment="1">
      <alignment horizontal="left" vertical="center"/>
    </xf>
    <xf numFmtId="0" fontId="18" fillId="0" borderId="2" xfId="16" applyFont="1" applyAlignment="1">
      <alignment vertical="center" wrapText="1"/>
    </xf>
    <xf numFmtId="14" fontId="18" fillId="0" borderId="6" xfId="16" applyNumberFormat="1" applyFont="1" applyBorder="1" applyAlignment="1">
      <alignment horizontal="center" vertical="center"/>
    </xf>
    <xf numFmtId="0" fontId="18" fillId="0" borderId="1" xfId="16" applyFont="1" applyBorder="1"/>
    <xf numFmtId="14" fontId="18" fillId="0" borderId="1" xfId="16" applyNumberFormat="1" applyFont="1" applyBorder="1" applyAlignment="1">
      <alignment horizontal="center" vertical="center"/>
    </xf>
    <xf numFmtId="1" fontId="18" fillId="0" borderId="1" xfId="16" applyNumberFormat="1" applyFont="1" applyBorder="1"/>
    <xf numFmtId="164" fontId="26" fillId="0" borderId="1" xfId="16" applyNumberFormat="1" applyFont="1" applyBorder="1"/>
    <xf numFmtId="0" fontId="18" fillId="0" borderId="35" xfId="16" applyFont="1" applyBorder="1"/>
    <xf numFmtId="0" fontId="18" fillId="0" borderId="1" xfId="16" applyFont="1" applyBorder="1" applyAlignment="1">
      <alignment horizontal="right"/>
    </xf>
    <xf numFmtId="3" fontId="23" fillId="0" borderId="1" xfId="16" applyNumberFormat="1" applyFont="1" applyBorder="1"/>
    <xf numFmtId="164" fontId="23" fillId="0" borderId="1" xfId="16" applyNumberFormat="1" applyFont="1" applyBorder="1"/>
    <xf numFmtId="0" fontId="18" fillId="0" borderId="2" xfId="16" applyFont="1"/>
    <xf numFmtId="0" fontId="18" fillId="0" borderId="2" xfId="16" applyFont="1" applyAlignment="1">
      <alignment horizontal="right"/>
    </xf>
    <xf numFmtId="164" fontId="26" fillId="0" borderId="2" xfId="16" applyNumberFormat="1" applyFont="1"/>
    <xf numFmtId="3" fontId="23" fillId="0" borderId="2" xfId="16" applyNumberFormat="1" applyFont="1"/>
    <xf numFmtId="164" fontId="23" fillId="0" borderId="2" xfId="16" applyNumberFormat="1" applyFont="1"/>
    <xf numFmtId="0" fontId="69" fillId="0" borderId="2" xfId="16" applyFont="1"/>
    <xf numFmtId="0" fontId="26" fillId="0" borderId="2" xfId="16" applyFont="1"/>
    <xf numFmtId="164" fontId="39" fillId="0" borderId="2" xfId="16" applyNumberFormat="1" applyFont="1"/>
    <xf numFmtId="0" fontId="26" fillId="0" borderId="2" xfId="16" applyFont="1" applyAlignment="1">
      <alignment horizontal="center"/>
    </xf>
    <xf numFmtId="0" fontId="37" fillId="0" borderId="2" xfId="16" applyFont="1"/>
    <xf numFmtId="0" fontId="65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44" fontId="32" fillId="0" borderId="1" xfId="33" applyFont="1" applyBorder="1" applyAlignment="1">
      <alignment horizontal="center" textRotation="90"/>
    </xf>
    <xf numFmtId="2" fontId="57" fillId="0" borderId="1" xfId="0" applyNumberFormat="1" applyFont="1" applyBorder="1" applyAlignment="1">
      <alignment vertical="center" textRotation="90"/>
    </xf>
    <xf numFmtId="166" fontId="18" fillId="0" borderId="1" xfId="0" applyNumberFormat="1" applyFont="1" applyBorder="1" applyAlignment="1">
      <alignment horizontal="center"/>
    </xf>
    <xf numFmtId="0" fontId="71" fillId="2" borderId="1" xfId="0" applyFont="1" applyFill="1" applyBorder="1" applyAlignment="1">
      <alignment textRotation="90"/>
    </xf>
    <xf numFmtId="0" fontId="65" fillId="0" borderId="6" xfId="16" applyFont="1" applyBorder="1" applyAlignment="1">
      <alignment vertical="center"/>
    </xf>
    <xf numFmtId="0" fontId="0" fillId="0" borderId="2" xfId="16" applyFont="1" applyAlignment="1">
      <alignment horizontal="center"/>
    </xf>
    <xf numFmtId="0" fontId="16" fillId="0" borderId="2" xfId="16" applyFont="1" applyAlignment="1">
      <alignment horizontal="center"/>
    </xf>
    <xf numFmtId="164" fontId="16" fillId="0" borderId="2" xfId="16" applyNumberFormat="1" applyFont="1"/>
    <xf numFmtId="0" fontId="16" fillId="0" borderId="2" xfId="16" applyFont="1"/>
    <xf numFmtId="0" fontId="10" fillId="0" borderId="35" xfId="16" applyFont="1" applyBorder="1"/>
    <xf numFmtId="0" fontId="16" fillId="0" borderId="35" xfId="16" applyFont="1" applyBorder="1" applyAlignment="1">
      <alignment horizontal="center"/>
    </xf>
    <xf numFmtId="164" fontId="16" fillId="0" borderId="35" xfId="16" applyNumberFormat="1" applyFont="1" applyBorder="1"/>
    <xf numFmtId="0" fontId="16" fillId="0" borderId="35" xfId="16" applyFont="1" applyBorder="1"/>
    <xf numFmtId="0" fontId="65" fillId="0" borderId="0" xfId="0" applyFont="1"/>
    <xf numFmtId="0" fontId="48" fillId="0" borderId="0" xfId="0" applyFont="1"/>
    <xf numFmtId="0" fontId="68" fillId="0" borderId="0" xfId="0" applyFont="1"/>
    <xf numFmtId="0" fontId="65" fillId="0" borderId="1" xfId="0" applyFont="1" applyBorder="1" applyAlignment="1">
      <alignment horizontal="center" wrapText="1"/>
    </xf>
    <xf numFmtId="0" fontId="48" fillId="0" borderId="1" xfId="0" applyFont="1" applyBorder="1" applyAlignment="1">
      <alignment horizontal="center" textRotation="90"/>
    </xf>
    <xf numFmtId="0" fontId="65" fillId="0" borderId="1" xfId="0" applyFont="1" applyBorder="1" applyAlignment="1">
      <alignment horizontal="center"/>
    </xf>
    <xf numFmtId="0" fontId="68" fillId="0" borderId="1" xfId="0" applyFont="1" applyBorder="1" applyAlignment="1">
      <alignment horizontal="left"/>
    </xf>
    <xf numFmtId="165" fontId="65" fillId="0" borderId="1" xfId="0" applyNumberFormat="1" applyFont="1" applyBorder="1"/>
    <xf numFmtId="166" fontId="65" fillId="0" borderId="1" xfId="0" applyNumberFormat="1" applyFont="1" applyBorder="1"/>
    <xf numFmtId="166" fontId="65" fillId="3" borderId="1" xfId="0" applyNumberFormat="1" applyFont="1" applyFill="1" applyBorder="1"/>
    <xf numFmtId="164" fontId="75" fillId="3" borderId="1" xfId="0" applyNumberFormat="1" applyFont="1" applyFill="1" applyBorder="1"/>
    <xf numFmtId="2" fontId="65" fillId="0" borderId="1" xfId="0" applyNumberFormat="1" applyFont="1" applyBorder="1"/>
    <xf numFmtId="0" fontId="76" fillId="0" borderId="0" xfId="0" applyFont="1"/>
    <xf numFmtId="0" fontId="65" fillId="0" borderId="35" xfId="0" applyFont="1" applyBorder="1" applyAlignment="1">
      <alignment horizontal="center"/>
    </xf>
    <xf numFmtId="0" fontId="65" fillId="0" borderId="23" xfId="0" applyFont="1" applyBorder="1" applyAlignment="1">
      <alignment horizontal="center"/>
    </xf>
    <xf numFmtId="165" fontId="65" fillId="0" borderId="33" xfId="0" applyNumberFormat="1" applyFont="1" applyBorder="1"/>
    <xf numFmtId="166" fontId="65" fillId="0" borderId="33" xfId="0" applyNumberFormat="1" applyFont="1" applyBorder="1"/>
    <xf numFmtId="2" fontId="68" fillId="3" borderId="35" xfId="0" applyNumberFormat="1" applyFont="1" applyFill="1" applyBorder="1" applyAlignment="1">
      <alignment horizontal="left"/>
    </xf>
    <xf numFmtId="2" fontId="68" fillId="3" borderId="23" xfId="0" applyNumberFormat="1" applyFont="1" applyFill="1" applyBorder="1" applyAlignment="1">
      <alignment horizontal="left"/>
    </xf>
    <xf numFmtId="166" fontId="65" fillId="0" borderId="1" xfId="35" applyNumberFormat="1" applyFont="1" applyBorder="1" applyAlignment="1"/>
    <xf numFmtId="0" fontId="74" fillId="0" borderId="10" xfId="0" applyFont="1" applyBorder="1" applyAlignment="1">
      <alignment horizontal="center" vertical="center"/>
    </xf>
    <xf numFmtId="0" fontId="65" fillId="0" borderId="1" xfId="0" applyFont="1" applyBorder="1"/>
    <xf numFmtId="0" fontId="65" fillId="0" borderId="1" xfId="0" applyFont="1" applyBorder="1" applyAlignment="1">
      <alignment horizontal="left"/>
    </xf>
    <xf numFmtId="0" fontId="65" fillId="0" borderId="9" xfId="0" applyFont="1" applyBorder="1"/>
    <xf numFmtId="0" fontId="71" fillId="0" borderId="0" xfId="0" applyFont="1"/>
    <xf numFmtId="0" fontId="37" fillId="0" borderId="0" xfId="0" quotePrefix="1" applyFont="1"/>
    <xf numFmtId="0" fontId="51" fillId="0" borderId="1" xfId="0" applyFont="1" applyBorder="1"/>
    <xf numFmtId="0" fontId="52" fillId="0" borderId="9" xfId="0" applyFont="1" applyBorder="1" applyAlignment="1">
      <alignment vertical="center"/>
    </xf>
    <xf numFmtId="0" fontId="73" fillId="0" borderId="2" xfId="16" applyFont="1" applyAlignment="1">
      <alignment horizontal="left" indent="14"/>
    </xf>
    <xf numFmtId="0" fontId="42" fillId="0" borderId="2" xfId="0" applyFont="1" applyBorder="1" applyAlignment="1">
      <alignment vertical="center"/>
    </xf>
    <xf numFmtId="165" fontId="21" fillId="0" borderId="0" xfId="0" applyNumberFormat="1" applyFont="1"/>
    <xf numFmtId="0" fontId="79" fillId="0" borderId="0" xfId="0" applyFont="1"/>
    <xf numFmtId="0" fontId="80" fillId="0" borderId="0" xfId="0" applyFont="1"/>
    <xf numFmtId="2" fontId="65" fillId="5" borderId="1" xfId="0" applyNumberFormat="1" applyFont="1" applyFill="1" applyBorder="1"/>
    <xf numFmtId="0" fontId="37" fillId="0" borderId="0" xfId="0" applyFo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1" fontId="18" fillId="0" borderId="35" xfId="16" applyNumberFormat="1" applyFont="1" applyBorder="1"/>
    <xf numFmtId="164" fontId="26" fillId="0" borderId="35" xfId="16" applyNumberFormat="1" applyFont="1" applyBorder="1"/>
    <xf numFmtId="1" fontId="18" fillId="0" borderId="33" xfId="16" applyNumberFormat="1" applyFont="1" applyBorder="1"/>
    <xf numFmtId="164" fontId="26" fillId="0" borderId="33" xfId="16" applyNumberFormat="1" applyFont="1" applyBorder="1"/>
    <xf numFmtId="0" fontId="83" fillId="0" borderId="23" xfId="16" applyFont="1" applyBorder="1"/>
    <xf numFmtId="164" fontId="70" fillId="0" borderId="23" xfId="33" applyNumberFormat="1" applyFont="1" applyBorder="1" applyAlignment="1">
      <alignment horizontal="right"/>
    </xf>
    <xf numFmtId="14" fontId="51" fillId="0" borderId="6" xfId="16" applyNumberFormat="1" applyFont="1" applyBorder="1" applyAlignment="1">
      <alignment horizontal="center" vertical="center"/>
    </xf>
    <xf numFmtId="0" fontId="51" fillId="0" borderId="1" xfId="16" applyFont="1" applyBorder="1"/>
    <xf numFmtId="0" fontId="84" fillId="0" borderId="1" xfId="0" applyFont="1" applyBorder="1" applyAlignment="1">
      <alignment textRotation="90" wrapText="1"/>
    </xf>
    <xf numFmtId="0" fontId="10" fillId="0" borderId="8" xfId="16" applyFont="1" applyBorder="1" applyAlignment="1">
      <alignment vertical="center"/>
    </xf>
    <xf numFmtId="2" fontId="18" fillId="5" borderId="1" xfId="0" applyNumberFormat="1" applyFont="1" applyFill="1" applyBorder="1"/>
    <xf numFmtId="172" fontId="0" fillId="0" borderId="2" xfId="16" applyNumberFormat="1" applyFont="1"/>
    <xf numFmtId="0" fontId="18" fillId="0" borderId="8" xfId="16" applyFont="1" applyBorder="1" applyAlignment="1">
      <alignment vertical="center"/>
    </xf>
    <xf numFmtId="0" fontId="65" fillId="0" borderId="2" xfId="16" applyFont="1" applyAlignment="1">
      <alignment horizontal="left" wrapText="1"/>
    </xf>
    <xf numFmtId="0" fontId="68" fillId="0" borderId="9" xfId="0" applyFont="1" applyBorder="1" applyAlignment="1">
      <alignment vertical="center"/>
    </xf>
    <xf numFmtId="0" fontId="18" fillId="0" borderId="8" xfId="16" applyFont="1" applyBorder="1"/>
    <xf numFmtId="14" fontId="18" fillId="0" borderId="9" xfId="16" applyNumberFormat="1" applyFont="1" applyBorder="1" applyAlignment="1">
      <alignment horizontal="left" vertical="center"/>
    </xf>
    <xf numFmtId="0" fontId="18" fillId="0" borderId="33" xfId="16" applyFont="1" applyBorder="1"/>
    <xf numFmtId="0" fontId="18" fillId="0" borderId="55" xfId="16" applyFont="1" applyBorder="1"/>
    <xf numFmtId="0" fontId="18" fillId="0" borderId="56" xfId="16" applyFont="1" applyBorder="1"/>
    <xf numFmtId="0" fontId="18" fillId="0" borderId="57" xfId="16" applyFont="1" applyBorder="1"/>
    <xf numFmtId="0" fontId="18" fillId="0" borderId="57" xfId="16" applyFont="1" applyBorder="1" applyAlignment="1">
      <alignment horizontal="right"/>
    </xf>
    <xf numFmtId="0" fontId="18" fillId="0" borderId="17" xfId="16" applyFont="1" applyBorder="1"/>
    <xf numFmtId="0" fontId="18" fillId="0" borderId="17" xfId="16" applyFont="1" applyBorder="1" applyAlignment="1">
      <alignment horizontal="right"/>
    </xf>
    <xf numFmtId="0" fontId="18" fillId="0" borderId="43" xfId="16" applyFont="1" applyBorder="1"/>
    <xf numFmtId="0" fontId="18" fillId="0" borderId="39" xfId="16" applyFont="1" applyBorder="1"/>
    <xf numFmtId="0" fontId="18" fillId="0" borderId="8" xfId="16" applyFont="1" applyBorder="1" applyAlignment="1">
      <alignment horizontal="right"/>
    </xf>
    <xf numFmtId="164" fontId="26" fillId="0" borderId="9" xfId="16" applyNumberFormat="1" applyFont="1" applyBorder="1"/>
    <xf numFmtId="0" fontId="0" fillId="0" borderId="55" xfId="16" applyFont="1" applyBorder="1"/>
    <xf numFmtId="0" fontId="26" fillId="0" borderId="33" xfId="16" applyFont="1" applyBorder="1"/>
    <xf numFmtId="0" fontId="26" fillId="0" borderId="33" xfId="16" applyFont="1" applyBorder="1" applyAlignment="1">
      <alignment horizontal="center" vertical="center"/>
    </xf>
    <xf numFmtId="0" fontId="0" fillId="0" borderId="17" xfId="16" applyFont="1" applyBorder="1"/>
    <xf numFmtId="14" fontId="18" fillId="0" borderId="18" xfId="16" applyNumberFormat="1" applyFont="1" applyBorder="1" applyAlignment="1">
      <alignment horizontal="center" vertical="center"/>
    </xf>
    <xf numFmtId="0" fontId="0" fillId="0" borderId="18" xfId="16" applyFont="1" applyBorder="1"/>
    <xf numFmtId="0" fontId="0" fillId="0" borderId="23" xfId="16" applyFont="1" applyBorder="1"/>
    <xf numFmtId="44" fontId="10" fillId="0" borderId="0" xfId="33" applyFont="1"/>
    <xf numFmtId="44" fontId="0" fillId="0" borderId="0" xfId="33" applyFont="1" applyAlignment="1"/>
    <xf numFmtId="44" fontId="65" fillId="0" borderId="0" xfId="33" applyFont="1"/>
    <xf numFmtId="164" fontId="10" fillId="0" borderId="35" xfId="16" applyNumberFormat="1" applyFont="1" applyBorder="1"/>
    <xf numFmtId="0" fontId="65" fillId="0" borderId="33" xfId="16" applyFont="1" applyBorder="1" applyAlignment="1">
      <alignment horizontal="right"/>
    </xf>
    <xf numFmtId="164" fontId="16" fillId="0" borderId="33" xfId="16" applyNumberFormat="1" applyFont="1" applyBorder="1"/>
    <xf numFmtId="0" fontId="10" fillId="0" borderId="33" xfId="16" applyFont="1" applyBorder="1"/>
    <xf numFmtId="164" fontId="10" fillId="0" borderId="33" xfId="16" applyNumberFormat="1" applyFont="1" applyBorder="1"/>
    <xf numFmtId="0" fontId="12" fillId="0" borderId="0" xfId="0" applyFont="1"/>
    <xf numFmtId="14" fontId="65" fillId="0" borderId="6" xfId="16" applyNumberFormat="1" applyFont="1" applyBorder="1" applyAlignment="1">
      <alignment vertical="center"/>
    </xf>
    <xf numFmtId="14" fontId="72" fillId="0" borderId="6" xfId="16" applyNumberFormat="1" applyFont="1" applyBorder="1"/>
    <xf numFmtId="0" fontId="66" fillId="0" borderId="2" xfId="16" applyFont="1"/>
    <xf numFmtId="0" fontId="65" fillId="0" borderId="2" xfId="16" applyFont="1" applyAlignment="1">
      <alignment vertical="top"/>
    </xf>
    <xf numFmtId="0" fontId="65" fillId="0" borderId="3" xfId="16" applyFont="1" applyBorder="1" applyAlignment="1">
      <alignment vertical="center"/>
    </xf>
    <xf numFmtId="0" fontId="10" fillId="0" borderId="23" xfId="16" applyFont="1" applyBorder="1"/>
    <xf numFmtId="164" fontId="10" fillId="0" borderId="23" xfId="16" applyNumberFormat="1" applyFont="1" applyBorder="1"/>
    <xf numFmtId="0" fontId="18" fillId="0" borderId="23" xfId="16" applyFont="1" applyBorder="1" applyAlignment="1">
      <alignment vertical="center"/>
    </xf>
    <xf numFmtId="0" fontId="65" fillId="0" borderId="35" xfId="0" applyFont="1" applyBorder="1"/>
    <xf numFmtId="0" fontId="65" fillId="0" borderId="33" xfId="0" applyFont="1" applyBorder="1" applyAlignment="1">
      <alignment horizontal="center"/>
    </xf>
    <xf numFmtId="0" fontId="65" fillId="0" borderId="33" xfId="0" applyFont="1" applyBorder="1"/>
    <xf numFmtId="0" fontId="0" fillId="0" borderId="23" xfId="0" applyBorder="1"/>
    <xf numFmtId="0" fontId="10" fillId="0" borderId="33" xfId="16" applyFont="1" applyBorder="1" applyAlignment="1">
      <alignment horizontal="right"/>
    </xf>
    <xf numFmtId="0" fontId="23" fillId="0" borderId="0" xfId="0" applyFont="1" applyAlignment="1">
      <alignment horizontal="center"/>
    </xf>
    <xf numFmtId="0" fontId="43" fillId="0" borderId="0" xfId="0" applyFont="1"/>
    <xf numFmtId="0" fontId="10" fillId="0" borderId="33" xfId="0" applyFont="1" applyBorder="1" applyAlignment="1">
      <alignment horizontal="center"/>
    </xf>
    <xf numFmtId="0" fontId="0" fillId="0" borderId="18" xfId="0" applyBorder="1"/>
    <xf numFmtId="0" fontId="18" fillId="0" borderId="35" xfId="0" applyFont="1" applyBorder="1"/>
    <xf numFmtId="0" fontId="68" fillId="0" borderId="4" xfId="0" applyFont="1" applyBorder="1" applyAlignment="1">
      <alignment vertical="center"/>
    </xf>
    <xf numFmtId="0" fontId="68" fillId="0" borderId="8" xfId="0" applyFont="1" applyBorder="1" applyAlignment="1">
      <alignment vertical="center"/>
    </xf>
    <xf numFmtId="170" fontId="16" fillId="0" borderId="35" xfId="16" applyNumberFormat="1" applyFont="1" applyBorder="1"/>
    <xf numFmtId="0" fontId="16" fillId="0" borderId="23" xfId="16" applyFont="1" applyBorder="1" applyAlignment="1">
      <alignment horizontal="center"/>
    </xf>
    <xf numFmtId="164" fontId="16" fillId="0" borderId="23" xfId="16" applyNumberFormat="1" applyFont="1" applyBorder="1"/>
    <xf numFmtId="0" fontId="16" fillId="0" borderId="23" xfId="16" applyFont="1" applyBorder="1"/>
    <xf numFmtId="0" fontId="65" fillId="0" borderId="35" xfId="16" applyFont="1" applyBorder="1"/>
    <xf numFmtId="0" fontId="65" fillId="0" borderId="33" xfId="16" applyFont="1" applyBorder="1"/>
    <xf numFmtId="0" fontId="65" fillId="0" borderId="33" xfId="16" applyFont="1" applyBorder="1" applyAlignment="1">
      <alignment horizontal="left"/>
    </xf>
    <xf numFmtId="0" fontId="10" fillId="0" borderId="3" xfId="16" applyFont="1" applyBorder="1" applyAlignment="1">
      <alignment vertical="center"/>
    </xf>
    <xf numFmtId="0" fontId="18" fillId="0" borderId="9" xfId="0" applyFont="1" applyBorder="1"/>
    <xf numFmtId="0" fontId="0" fillId="0" borderId="17" xfId="0" applyBorder="1"/>
    <xf numFmtId="0" fontId="68" fillId="0" borderId="8" xfId="0" applyFont="1" applyBorder="1" applyAlignment="1">
      <alignment horizontal="left" vertical="center"/>
    </xf>
    <xf numFmtId="0" fontId="68" fillId="0" borderId="9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6" fillId="0" borderId="8" xfId="0" applyFont="1" applyBorder="1" applyAlignment="1">
      <alignment vertical="center"/>
    </xf>
    <xf numFmtId="0" fontId="68" fillId="0" borderId="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83" fillId="0" borderId="23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36" fillId="0" borderId="0" xfId="0" applyFont="1"/>
    <xf numFmtId="0" fontId="10" fillId="0" borderId="8" xfId="16" applyFont="1" applyBorder="1"/>
    <xf numFmtId="0" fontId="10" fillId="0" borderId="5" xfId="16" applyFont="1" applyBorder="1" applyAlignment="1">
      <alignment vertical="center"/>
    </xf>
    <xf numFmtId="0" fontId="65" fillId="0" borderId="9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33" xfId="0" applyFont="1" applyBorder="1"/>
    <xf numFmtId="0" fontId="10" fillId="0" borderId="8" xfId="16" applyFont="1" applyBorder="1" applyAlignment="1">
      <alignment horizontal="left" vertical="center"/>
    </xf>
    <xf numFmtId="0" fontId="10" fillId="0" borderId="23" xfId="16" applyFont="1" applyBorder="1" applyAlignment="1">
      <alignment vertical="center"/>
    </xf>
    <xf numFmtId="0" fontId="10" fillId="0" borderId="12" xfId="16" applyFont="1" applyBorder="1"/>
    <xf numFmtId="165" fontId="18" fillId="5" borderId="1" xfId="0" applyNumberFormat="1" applyFont="1" applyFill="1" applyBorder="1"/>
    <xf numFmtId="0" fontId="10" fillId="0" borderId="23" xfId="0" applyFont="1" applyBorder="1"/>
    <xf numFmtId="0" fontId="16" fillId="0" borderId="17" xfId="0" applyFont="1" applyBorder="1"/>
    <xf numFmtId="0" fontId="0" fillId="0" borderId="24" xfId="0" applyBorder="1"/>
    <xf numFmtId="0" fontId="18" fillId="0" borderId="7" xfId="0" applyFont="1" applyBorder="1"/>
    <xf numFmtId="0" fontId="18" fillId="0" borderId="23" xfId="0" applyFont="1" applyBorder="1"/>
    <xf numFmtId="0" fontId="18" fillId="0" borderId="8" xfId="0" applyFont="1" applyBorder="1" applyAlignment="1">
      <alignment horizontal="center"/>
    </xf>
    <xf numFmtId="0" fontId="10" fillId="0" borderId="35" xfId="16" applyFont="1" applyBorder="1" applyAlignment="1">
      <alignment horizontal="left"/>
    </xf>
    <xf numFmtId="173" fontId="0" fillId="0" borderId="0" xfId="0" applyNumberFormat="1"/>
    <xf numFmtId="0" fontId="16" fillId="0" borderId="3" xfId="0" applyFont="1" applyBorder="1" applyAlignment="1">
      <alignment vertical="center"/>
    </xf>
    <xf numFmtId="0" fontId="65" fillId="0" borderId="23" xfId="16" applyFont="1" applyBorder="1"/>
    <xf numFmtId="174" fontId="10" fillId="0" borderId="0" xfId="0" applyNumberFormat="1" applyFont="1"/>
    <xf numFmtId="0" fontId="10" fillId="0" borderId="8" xfId="0" applyFont="1" applyBorder="1" applyAlignment="1">
      <alignment horizontal="center"/>
    </xf>
    <xf numFmtId="0" fontId="18" fillId="0" borderId="4" xfId="0" applyFont="1" applyBorder="1"/>
    <xf numFmtId="0" fontId="70" fillId="0" borderId="8" xfId="0" applyFont="1" applyBorder="1" applyAlignment="1">
      <alignment horizontal="left" vertical="center"/>
    </xf>
    <xf numFmtId="0" fontId="65" fillId="0" borderId="8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0" fillId="0" borderId="0" xfId="0" applyAlignment="1">
      <alignment horizontal="left"/>
    </xf>
    <xf numFmtId="0" fontId="18" fillId="0" borderId="3" xfId="0" applyFont="1" applyBorder="1"/>
    <xf numFmtId="0" fontId="18" fillId="0" borderId="5" xfId="0" applyFont="1" applyBorder="1"/>
    <xf numFmtId="0" fontId="7" fillId="0" borderId="23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65" fillId="0" borderId="62" xfId="0" applyFont="1" applyBorder="1" applyAlignment="1">
      <alignment horizontal="center"/>
    </xf>
    <xf numFmtId="0" fontId="18" fillId="0" borderId="35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6" fillId="0" borderId="23" xfId="0" applyFont="1" applyBorder="1"/>
    <xf numFmtId="170" fontId="65" fillId="0" borderId="1" xfId="16" applyNumberFormat="1" applyFont="1" applyBorder="1"/>
    <xf numFmtId="170" fontId="65" fillId="0" borderId="35" xfId="16" applyNumberFormat="1" applyFont="1" applyBorder="1"/>
    <xf numFmtId="170" fontId="65" fillId="0" borderId="63" xfId="16" applyNumberFormat="1" applyFont="1" applyBorder="1"/>
    <xf numFmtId="170" fontId="10" fillId="0" borderId="1" xfId="32" applyNumberFormat="1" applyFont="1" applyBorder="1"/>
    <xf numFmtId="170" fontId="10" fillId="0" borderId="35" xfId="16" applyNumberFormat="1" applyFont="1" applyBorder="1"/>
    <xf numFmtId="0" fontId="10" fillId="0" borderId="62" xfId="16" applyFont="1" applyBorder="1"/>
    <xf numFmtId="0" fontId="10" fillId="0" borderId="59" xfId="16" applyFont="1" applyBorder="1" applyAlignment="1">
      <alignment vertical="center"/>
    </xf>
    <xf numFmtId="170" fontId="10" fillId="0" borderId="35" xfId="16" applyNumberFormat="1" applyFont="1" applyBorder="1" applyAlignment="1">
      <alignment horizontal="right"/>
    </xf>
    <xf numFmtId="170" fontId="10" fillId="0" borderId="23" xfId="16" applyNumberFormat="1" applyFont="1" applyBorder="1" applyAlignment="1">
      <alignment horizontal="right"/>
    </xf>
    <xf numFmtId="0" fontId="18" fillId="0" borderId="64" xfId="0" applyFont="1" applyBorder="1"/>
    <xf numFmtId="0" fontId="18" fillId="0" borderId="64" xfId="0" applyFont="1" applyBorder="1" applyAlignment="1">
      <alignment horizontal="center"/>
    </xf>
    <xf numFmtId="0" fontId="48" fillId="0" borderId="1" xfId="0" applyFont="1" applyBorder="1" applyAlignment="1">
      <alignment horizontal="center" textRotation="90" wrapText="1"/>
    </xf>
    <xf numFmtId="164" fontId="10" fillId="0" borderId="0" xfId="33" applyNumberFormat="1" applyFont="1"/>
    <xf numFmtId="0" fontId="51" fillId="0" borderId="1" xfId="0" applyFont="1" applyBorder="1" applyAlignment="1">
      <alignment horizontal="center"/>
    </xf>
    <xf numFmtId="0" fontId="51" fillId="0" borderId="9" xfId="0" applyFont="1" applyBorder="1"/>
    <xf numFmtId="0" fontId="65" fillId="0" borderId="35" xfId="0" applyFont="1" applyBorder="1" applyAlignment="1">
      <alignment horizontal="center" wrapText="1"/>
    </xf>
    <xf numFmtId="0" fontId="48" fillId="0" borderId="35" xfId="0" applyFont="1" applyBorder="1" applyAlignment="1">
      <alignment horizontal="center" textRotation="90"/>
    </xf>
    <xf numFmtId="0" fontId="68" fillId="0" borderId="23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0" fillId="0" borderId="33" xfId="0" applyFont="1" applyBorder="1" applyAlignment="1">
      <alignment vertical="center"/>
    </xf>
    <xf numFmtId="0" fontId="83" fillId="0" borderId="23" xfId="0" applyFont="1" applyBorder="1" applyAlignment="1">
      <alignment horizontal="center" vertical="center"/>
    </xf>
    <xf numFmtId="0" fontId="51" fillId="0" borderId="35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83" fillId="0" borderId="24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48" fillId="0" borderId="35" xfId="0" applyFont="1" applyBorder="1" applyAlignment="1">
      <alignment horizontal="center" textRotation="90" wrapText="1"/>
    </xf>
    <xf numFmtId="0" fontId="18" fillId="0" borderId="7" xfId="0" applyFont="1" applyBorder="1" applyAlignment="1">
      <alignment horizontal="center"/>
    </xf>
    <xf numFmtId="173" fontId="18" fillId="0" borderId="1" xfId="0" applyNumberFormat="1" applyFont="1" applyBorder="1" applyAlignment="1">
      <alignment horizontal="center"/>
    </xf>
    <xf numFmtId="166" fontId="18" fillId="5" borderId="1" xfId="0" applyNumberFormat="1" applyFont="1" applyFill="1" applyBorder="1"/>
    <xf numFmtId="0" fontId="6" fillId="0" borderId="23" xfId="0" applyFont="1" applyBorder="1" applyAlignment="1">
      <alignment horizontal="center"/>
    </xf>
    <xf numFmtId="0" fontId="18" fillId="0" borderId="8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/>
    </xf>
    <xf numFmtId="0" fontId="65" fillId="0" borderId="35" xfId="0" applyFont="1" applyBorder="1" applyAlignment="1">
      <alignment horizontal="center" vertical="center"/>
    </xf>
    <xf numFmtId="0" fontId="10" fillId="0" borderId="3" xfId="16" applyFont="1" applyBorder="1" applyAlignment="1">
      <alignment horizontal="left" vertical="center"/>
    </xf>
    <xf numFmtId="164" fontId="26" fillId="0" borderId="63" xfId="16" applyNumberFormat="1" applyFont="1" applyBorder="1"/>
    <xf numFmtId="14" fontId="18" fillId="0" borderId="4" xfId="16" applyNumberFormat="1" applyFont="1" applyBorder="1" applyAlignment="1">
      <alignment horizontal="left" vertical="center"/>
    </xf>
    <xf numFmtId="0" fontId="18" fillId="0" borderId="67" xfId="16" applyFont="1" applyBorder="1"/>
    <xf numFmtId="0" fontId="18" fillId="0" borderId="68" xfId="16" applyFont="1" applyBorder="1"/>
    <xf numFmtId="14" fontId="18" fillId="0" borderId="46" xfId="16" applyNumberFormat="1" applyFont="1" applyBorder="1" applyAlignment="1">
      <alignment horizontal="left" vertical="center"/>
    </xf>
    <xf numFmtId="1" fontId="18" fillId="0" borderId="67" xfId="16" applyNumberFormat="1" applyFont="1" applyBorder="1"/>
    <xf numFmtId="164" fontId="26" fillId="0" borderId="67" xfId="16" applyNumberFormat="1" applyFont="1" applyBorder="1"/>
    <xf numFmtId="0" fontId="23" fillId="0" borderId="2" xfId="16" applyFont="1" applyAlignment="1">
      <alignment wrapText="1"/>
    </xf>
    <xf numFmtId="0" fontId="23" fillId="0" borderId="22" xfId="16" applyFont="1" applyBorder="1" applyAlignment="1">
      <alignment wrapText="1"/>
    </xf>
    <xf numFmtId="0" fontId="69" fillId="0" borderId="22" xfId="16" applyFont="1" applyBorder="1"/>
    <xf numFmtId="0" fontId="18" fillId="0" borderId="6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2" fillId="0" borderId="2" xfId="0" applyNumberFormat="1" applyFont="1" applyBorder="1" applyAlignment="1">
      <alignment vertical="center"/>
    </xf>
    <xf numFmtId="164" fontId="22" fillId="0" borderId="70" xfId="0" applyNumberFormat="1" applyFont="1" applyBorder="1" applyAlignment="1">
      <alignment vertical="center"/>
    </xf>
    <xf numFmtId="164" fontId="12" fillId="17" borderId="1" xfId="0" applyNumberFormat="1" applyFont="1" applyFill="1" applyBorder="1" applyAlignment="1">
      <alignment textRotation="90"/>
    </xf>
    <xf numFmtId="2" fontId="57" fillId="3" borderId="1" xfId="0" applyNumberFormat="1" applyFont="1" applyFill="1" applyBorder="1" applyAlignment="1">
      <alignment horizontal="left"/>
    </xf>
    <xf numFmtId="2" fontId="57" fillId="3" borderId="1" xfId="0" applyNumberFormat="1" applyFont="1" applyFill="1" applyBorder="1" applyAlignment="1">
      <alignment horizontal="center" vertical="center"/>
    </xf>
    <xf numFmtId="2" fontId="57" fillId="3" borderId="2" xfId="0" applyNumberFormat="1" applyFont="1" applyFill="1" applyBorder="1" applyAlignment="1">
      <alignment horizontal="left"/>
    </xf>
    <xf numFmtId="2" fontId="57" fillId="3" borderId="2" xfId="0" applyNumberFormat="1" applyFont="1" applyFill="1" applyBorder="1" applyAlignment="1">
      <alignment horizontal="center" vertical="center"/>
    </xf>
    <xf numFmtId="165" fontId="57" fillId="5" borderId="1" xfId="0" applyNumberFormat="1" applyFont="1" applyFill="1" applyBorder="1" applyAlignment="1">
      <alignment horizontal="center"/>
    </xf>
    <xf numFmtId="165" fontId="57" fillId="3" borderId="1" xfId="0" applyNumberFormat="1" applyFont="1" applyFill="1" applyBorder="1" applyAlignment="1">
      <alignment horizontal="center"/>
    </xf>
    <xf numFmtId="165" fontId="90" fillId="3" borderId="1" xfId="0" applyNumberFormat="1" applyFont="1" applyFill="1" applyBorder="1" applyAlignment="1">
      <alignment horizontal="center"/>
    </xf>
    <xf numFmtId="165" fontId="57" fillId="0" borderId="1" xfId="0" applyNumberFormat="1" applyFont="1" applyBorder="1" applyAlignment="1">
      <alignment horizontal="center"/>
    </xf>
    <xf numFmtId="165" fontId="57" fillId="5" borderId="1" xfId="0" applyNumberFormat="1" applyFont="1" applyFill="1" applyBorder="1" applyAlignment="1">
      <alignment horizontal="center" vertical="center"/>
    </xf>
    <xf numFmtId="165" fontId="57" fillId="3" borderId="1" xfId="0" applyNumberFormat="1" applyFont="1" applyFill="1" applyBorder="1" applyAlignment="1">
      <alignment horizontal="center" vertical="center"/>
    </xf>
    <xf numFmtId="165" fontId="90" fillId="3" borderId="1" xfId="0" applyNumberFormat="1" applyFont="1" applyFill="1" applyBorder="1" applyAlignment="1">
      <alignment horizontal="center" vertical="center"/>
    </xf>
    <xf numFmtId="165" fontId="57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center"/>
    </xf>
    <xf numFmtId="0" fontId="1" fillId="0" borderId="23" xfId="0" applyFont="1" applyBorder="1" applyAlignment="1">
      <alignment horizontal="center"/>
    </xf>
    <xf numFmtId="0" fontId="51" fillId="0" borderId="1" xfId="0" applyFont="1" applyBorder="1" applyAlignment="1">
      <alignment horizontal="center" vertical="top"/>
    </xf>
    <xf numFmtId="164" fontId="10" fillId="0" borderId="24" xfId="16" applyNumberFormat="1" applyFont="1" applyBorder="1"/>
    <xf numFmtId="0" fontId="10" fillId="0" borderId="8" xfId="16" applyFont="1" applyBorder="1" applyAlignment="1">
      <alignment horizontal="left"/>
    </xf>
    <xf numFmtId="0" fontId="10" fillId="0" borderId="23" xfId="16" applyFont="1" applyBorder="1" applyAlignment="1">
      <alignment horizontal="left"/>
    </xf>
    <xf numFmtId="164" fontId="10" fillId="0" borderId="72" xfId="16" applyNumberFormat="1" applyFont="1" applyBorder="1"/>
    <xf numFmtId="0" fontId="26" fillId="0" borderId="1" xfId="0" applyFont="1" applyBorder="1" applyAlignment="1">
      <alignment horizontal="left" shrinkToFit="1"/>
    </xf>
    <xf numFmtId="166" fontId="18" fillId="0" borderId="1" xfId="0" applyNumberFormat="1" applyFont="1" applyBorder="1" applyAlignment="1">
      <alignment shrinkToFit="1"/>
    </xf>
    <xf numFmtId="166" fontId="18" fillId="3" borderId="1" xfId="0" applyNumberFormat="1" applyFont="1" applyFill="1" applyBorder="1" applyAlignment="1">
      <alignment shrinkToFit="1"/>
    </xf>
    <xf numFmtId="164" fontId="27" fillId="3" borderId="1" xfId="0" applyNumberFormat="1" applyFont="1" applyFill="1" applyBorder="1" applyAlignment="1">
      <alignment shrinkToFit="1"/>
    </xf>
    <xf numFmtId="0" fontId="68" fillId="0" borderId="1" xfId="0" applyFont="1" applyBorder="1" applyAlignment="1">
      <alignment horizontal="left" shrinkToFit="1"/>
    </xf>
    <xf numFmtId="165" fontId="65" fillId="0" borderId="1" xfId="0" applyNumberFormat="1" applyFont="1" applyBorder="1" applyAlignment="1">
      <alignment shrinkToFit="1"/>
    </xf>
    <xf numFmtId="166" fontId="65" fillId="3" borderId="1" xfId="0" applyNumberFormat="1" applyFont="1" applyFill="1" applyBorder="1" applyAlignment="1">
      <alignment shrinkToFit="1"/>
    </xf>
    <xf numFmtId="165" fontId="57" fillId="3" borderId="1" xfId="0" applyNumberFormat="1" applyFont="1" applyFill="1" applyBorder="1" applyAlignment="1">
      <alignment horizontal="center" shrinkToFit="1"/>
    </xf>
    <xf numFmtId="164" fontId="75" fillId="3" borderId="1" xfId="0" applyNumberFormat="1" applyFont="1" applyFill="1" applyBorder="1" applyAlignment="1">
      <alignment shrinkToFit="1"/>
    </xf>
    <xf numFmtId="165" fontId="90" fillId="3" borderId="1" xfId="0" applyNumberFormat="1" applyFont="1" applyFill="1" applyBorder="1" applyAlignment="1">
      <alignment horizontal="center" shrinkToFit="1"/>
    </xf>
    <xf numFmtId="2" fontId="65" fillId="0" borderId="1" xfId="0" applyNumberFormat="1" applyFont="1" applyBorder="1" applyAlignment="1">
      <alignment shrinkToFit="1"/>
    </xf>
    <xf numFmtId="166" fontId="65" fillId="0" borderId="1" xfId="0" applyNumberFormat="1" applyFont="1" applyBorder="1" applyAlignment="1">
      <alignment shrinkToFit="1"/>
    </xf>
    <xf numFmtId="0" fontId="16" fillId="0" borderId="1" xfId="0" applyFont="1" applyBorder="1" applyAlignment="1">
      <alignment horizontal="left" shrinkToFit="1"/>
    </xf>
    <xf numFmtId="165" fontId="10" fillId="0" borderId="1" xfId="0" applyNumberFormat="1" applyFont="1" applyBorder="1" applyAlignment="1">
      <alignment shrinkToFit="1"/>
    </xf>
    <xf numFmtId="166" fontId="10" fillId="3" borderId="1" xfId="0" applyNumberFormat="1" applyFont="1" applyFill="1" applyBorder="1" applyAlignment="1">
      <alignment shrinkToFit="1"/>
    </xf>
    <xf numFmtId="164" fontId="20" fillId="3" borderId="1" xfId="0" applyNumberFormat="1" applyFont="1" applyFill="1" applyBorder="1" applyAlignment="1">
      <alignment shrinkToFit="1"/>
    </xf>
    <xf numFmtId="2" fontId="10" fillId="0" borderId="1" xfId="0" applyNumberFormat="1" applyFont="1" applyBorder="1" applyAlignment="1">
      <alignment shrinkToFit="1"/>
    </xf>
    <xf numFmtId="2" fontId="10" fillId="5" borderId="1" xfId="0" applyNumberFormat="1" applyFont="1" applyFill="1" applyBorder="1" applyAlignment="1">
      <alignment shrinkToFit="1"/>
    </xf>
    <xf numFmtId="165" fontId="57" fillId="5" borderId="1" xfId="0" applyNumberFormat="1" applyFont="1" applyFill="1" applyBorder="1" applyAlignment="1">
      <alignment horizontal="center" shrinkToFit="1"/>
    </xf>
    <xf numFmtId="2" fontId="65" fillId="5" borderId="1" xfId="0" applyNumberFormat="1" applyFont="1" applyFill="1" applyBorder="1" applyAlignment="1">
      <alignment shrinkToFit="1"/>
    </xf>
    <xf numFmtId="165" fontId="18" fillId="0" borderId="1" xfId="0" applyNumberFormat="1" applyFont="1" applyBorder="1" applyAlignment="1">
      <alignment shrinkToFit="1"/>
    </xf>
    <xf numFmtId="165" fontId="18" fillId="3" borderId="1" xfId="0" applyNumberFormat="1" applyFont="1" applyFill="1" applyBorder="1" applyAlignment="1">
      <alignment shrinkToFit="1"/>
    </xf>
    <xf numFmtId="2" fontId="18" fillId="0" borderId="1" xfId="0" applyNumberFormat="1" applyFont="1" applyBorder="1" applyAlignment="1">
      <alignment shrinkToFit="1"/>
    </xf>
    <xf numFmtId="2" fontId="18" fillId="3" borderId="1" xfId="0" applyNumberFormat="1" applyFont="1" applyFill="1" applyBorder="1" applyAlignment="1">
      <alignment shrinkToFit="1"/>
    </xf>
    <xf numFmtId="2" fontId="18" fillId="5" borderId="1" xfId="0" applyNumberFormat="1" applyFont="1" applyFill="1" applyBorder="1" applyAlignment="1">
      <alignment shrinkToFit="1"/>
    </xf>
    <xf numFmtId="0" fontId="57" fillId="0" borderId="1" xfId="0" applyFont="1" applyBorder="1" applyAlignment="1">
      <alignment horizontal="center" shrinkToFit="1"/>
    </xf>
    <xf numFmtId="165" fontId="57" fillId="0" borderId="1" xfId="0" applyNumberFormat="1" applyFont="1" applyBorder="1" applyAlignment="1">
      <alignment horizontal="center" shrinkToFit="1"/>
    </xf>
    <xf numFmtId="165" fontId="57" fillId="13" borderId="1" xfId="0" applyNumberFormat="1" applyFont="1" applyFill="1" applyBorder="1" applyAlignment="1">
      <alignment horizontal="center" shrinkToFit="1"/>
    </xf>
    <xf numFmtId="165" fontId="57" fillId="18" borderId="1" xfId="0" applyNumberFormat="1" applyFont="1" applyFill="1" applyBorder="1" applyAlignment="1">
      <alignment horizontal="center" shrinkToFit="1"/>
    </xf>
    <xf numFmtId="165" fontId="90" fillId="18" borderId="1" xfId="0" applyNumberFormat="1" applyFont="1" applyFill="1" applyBorder="1" applyAlignment="1">
      <alignment horizontal="center" shrinkToFit="1"/>
    </xf>
    <xf numFmtId="2" fontId="57" fillId="18" borderId="1" xfId="0" applyNumberFormat="1" applyFont="1" applyFill="1" applyBorder="1" applyAlignment="1">
      <alignment horizontal="center" shrinkToFit="1"/>
    </xf>
    <xf numFmtId="2" fontId="57" fillId="18" borderId="1" xfId="0" applyNumberFormat="1" applyFont="1" applyFill="1" applyBorder="1" applyAlignment="1">
      <alignment horizontal="center"/>
    </xf>
    <xf numFmtId="165" fontId="57" fillId="13" borderId="1" xfId="0" applyNumberFormat="1" applyFont="1" applyFill="1" applyBorder="1" applyAlignment="1">
      <alignment horizontal="center" vertical="center" shrinkToFit="1"/>
    </xf>
    <xf numFmtId="165" fontId="57" fillId="18" borderId="1" xfId="0" applyNumberFormat="1" applyFont="1" applyFill="1" applyBorder="1" applyAlignment="1">
      <alignment horizontal="center" vertical="center" shrinkToFit="1"/>
    </xf>
    <xf numFmtId="165" fontId="90" fillId="18" borderId="1" xfId="0" applyNumberFormat="1" applyFont="1" applyFill="1" applyBorder="1" applyAlignment="1">
      <alignment horizontal="center" vertical="center" shrinkToFit="1"/>
    </xf>
    <xf numFmtId="2" fontId="57" fillId="18" borderId="1" xfId="0" applyNumberFormat="1" applyFont="1" applyFill="1" applyBorder="1" applyAlignment="1">
      <alignment horizontal="left" shrinkToFit="1"/>
    </xf>
    <xf numFmtId="2" fontId="57" fillId="18" borderId="2" xfId="0" applyNumberFormat="1" applyFont="1" applyFill="1" applyBorder="1" applyAlignment="1">
      <alignment horizontal="left"/>
    </xf>
    <xf numFmtId="2" fontId="57" fillId="18" borderId="2" xfId="0" applyNumberFormat="1" applyFont="1" applyFill="1" applyBorder="1" applyAlignment="1">
      <alignment horizontal="left" shrinkToFit="1"/>
    </xf>
    <xf numFmtId="2" fontId="57" fillId="18" borderId="2" xfId="0" applyNumberFormat="1" applyFont="1" applyFill="1" applyBorder="1" applyAlignment="1">
      <alignment horizontal="center"/>
    </xf>
    <xf numFmtId="2" fontId="57" fillId="18" borderId="1" xfId="0" applyNumberFormat="1" applyFont="1" applyFill="1" applyBorder="1" applyAlignment="1">
      <alignment horizontal="center" vertical="center" shrinkToFit="1"/>
    </xf>
    <xf numFmtId="2" fontId="57" fillId="18" borderId="2" xfId="0" applyNumberFormat="1" applyFont="1" applyFill="1" applyBorder="1" applyAlignment="1">
      <alignment horizontal="center" vertical="center"/>
    </xf>
    <xf numFmtId="2" fontId="57" fillId="18" borderId="35" xfId="0" applyNumberFormat="1" applyFont="1" applyFill="1" applyBorder="1" applyAlignment="1">
      <alignment horizontal="center" vertical="center" shrinkToFit="1"/>
    </xf>
    <xf numFmtId="2" fontId="57" fillId="18" borderId="23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shrinkToFit="1"/>
    </xf>
    <xf numFmtId="0" fontId="0" fillId="0" borderId="0" xfId="0" applyAlignment="1">
      <alignment shrinkToFit="1"/>
    </xf>
    <xf numFmtId="0" fontId="10" fillId="0" borderId="0" xfId="0" applyFont="1" applyAlignment="1">
      <alignment shrinkToFit="1"/>
    </xf>
    <xf numFmtId="0" fontId="65" fillId="0" borderId="1" xfId="0" applyFont="1" applyBorder="1" applyAlignment="1">
      <alignment horizontal="center" shrinkToFit="1"/>
    </xf>
    <xf numFmtId="0" fontId="65" fillId="0" borderId="35" xfId="0" applyFont="1" applyBorder="1" applyAlignment="1">
      <alignment horizontal="center" shrinkToFit="1"/>
    </xf>
    <xf numFmtId="0" fontId="50" fillId="0" borderId="10" xfId="0" applyFont="1" applyBorder="1" applyAlignment="1">
      <alignment horizontal="center" vertical="center" shrinkToFit="1"/>
    </xf>
    <xf numFmtId="0" fontId="65" fillId="0" borderId="23" xfId="0" applyFont="1" applyBorder="1" applyAlignment="1">
      <alignment horizontal="center" shrinkToFit="1"/>
    </xf>
    <xf numFmtId="165" fontId="65" fillId="0" borderId="33" xfId="0" applyNumberFormat="1" applyFont="1" applyBorder="1" applyAlignment="1">
      <alignment shrinkToFit="1"/>
    </xf>
    <xf numFmtId="166" fontId="65" fillId="0" borderId="33" xfId="0" applyNumberFormat="1" applyFont="1" applyBorder="1" applyAlignment="1">
      <alignment shrinkToFit="1"/>
    </xf>
    <xf numFmtId="2" fontId="68" fillId="3" borderId="35" xfId="0" applyNumberFormat="1" applyFont="1" applyFill="1" applyBorder="1" applyAlignment="1">
      <alignment horizontal="left" shrinkToFit="1"/>
    </xf>
    <xf numFmtId="166" fontId="65" fillId="0" borderId="1" xfId="35" applyNumberFormat="1" applyFont="1" applyBorder="1" applyAlignment="1">
      <alignment shrinkToFit="1"/>
    </xf>
    <xf numFmtId="2" fontId="68" fillId="3" borderId="23" xfId="0" applyNumberFormat="1" applyFont="1" applyFill="1" applyBorder="1" applyAlignment="1">
      <alignment horizontal="left" shrinkToFit="1"/>
    </xf>
    <xf numFmtId="2" fontId="57" fillId="18" borderId="2" xfId="0" applyNumberFormat="1" applyFont="1" applyFill="1" applyBorder="1" applyAlignment="1">
      <alignment horizontal="center" shrinkToFit="1"/>
    </xf>
    <xf numFmtId="0" fontId="18" fillId="13" borderId="1" xfId="0" applyFont="1" applyFill="1" applyBorder="1"/>
    <xf numFmtId="0" fontId="18" fillId="18" borderId="1" xfId="0" applyFont="1" applyFill="1" applyBorder="1"/>
    <xf numFmtId="166" fontId="18" fillId="0" borderId="1" xfId="0" applyNumberFormat="1" applyFont="1" applyBorder="1" applyAlignment="1">
      <alignment horizontal="center" shrinkToFit="1"/>
    </xf>
    <xf numFmtId="2" fontId="30" fillId="0" borderId="1" xfId="0" applyNumberFormat="1" applyFont="1" applyBorder="1" applyAlignment="1">
      <alignment shrinkToFit="1"/>
    </xf>
    <xf numFmtId="2" fontId="62" fillId="0" borderId="1" xfId="0" applyNumberFormat="1" applyFont="1" applyBorder="1" applyAlignment="1">
      <alignment shrinkToFit="1"/>
    </xf>
    <xf numFmtId="2" fontId="61" fillId="0" borderId="1" xfId="0" applyNumberFormat="1" applyFont="1" applyBorder="1" applyAlignment="1">
      <alignment shrinkToFit="1"/>
    </xf>
    <xf numFmtId="165" fontId="31" fillId="0" borderId="1" xfId="0" applyNumberFormat="1" applyFont="1" applyBorder="1" applyAlignment="1">
      <alignment shrinkToFit="1"/>
    </xf>
    <xf numFmtId="0" fontId="31" fillId="0" borderId="1" xfId="0" applyFont="1" applyBorder="1" applyAlignment="1">
      <alignment shrinkToFit="1"/>
    </xf>
    <xf numFmtId="2" fontId="27" fillId="18" borderId="1" xfId="0" applyNumberFormat="1" applyFont="1" applyFill="1" applyBorder="1" applyAlignment="1">
      <alignment shrinkToFit="1"/>
    </xf>
    <xf numFmtId="0" fontId="29" fillId="0" borderId="1" xfId="0" applyFont="1" applyBorder="1" applyAlignment="1">
      <alignment shrinkToFit="1"/>
    </xf>
    <xf numFmtId="2" fontId="57" fillId="0" borderId="1" xfId="0" applyNumberFormat="1" applyFont="1" applyBorder="1" applyAlignment="1">
      <alignment vertical="center" textRotation="90" shrinkToFit="1"/>
    </xf>
    <xf numFmtId="44" fontId="32" fillId="0" borderId="1" xfId="33" applyFont="1" applyBorder="1" applyAlignment="1">
      <alignment horizontal="center" textRotation="90" shrinkToFit="1"/>
    </xf>
    <xf numFmtId="167" fontId="18" fillId="0" borderId="8" xfId="0" applyNumberFormat="1" applyFont="1" applyBorder="1" applyAlignment="1">
      <alignment horizontal="center" vertical="center" shrinkToFit="1"/>
    </xf>
    <xf numFmtId="166" fontId="18" fillId="0" borderId="1" xfId="0" applyNumberFormat="1" applyFont="1" applyBorder="1" applyAlignment="1">
      <alignment horizontal="center" vertical="center" shrinkToFit="1"/>
    </xf>
    <xf numFmtId="165" fontId="30" fillId="0" borderId="1" xfId="0" applyNumberFormat="1" applyFont="1" applyBorder="1" applyAlignment="1">
      <alignment shrinkToFit="1"/>
    </xf>
    <xf numFmtId="166" fontId="85" fillId="0" borderId="1" xfId="0" applyNumberFormat="1" applyFont="1" applyBorder="1" applyAlignment="1">
      <alignment horizontal="center" vertical="center" shrinkToFit="1"/>
    </xf>
    <xf numFmtId="165" fontId="61" fillId="0" borderId="1" xfId="0" applyNumberFormat="1" applyFont="1" applyBorder="1" applyAlignment="1">
      <alignment shrinkToFit="1"/>
    </xf>
    <xf numFmtId="0" fontId="30" fillId="0" borderId="8" xfId="0" applyFont="1" applyBorder="1" applyAlignment="1">
      <alignment horizontal="center" shrinkToFit="1"/>
    </xf>
    <xf numFmtId="0" fontId="26" fillId="0" borderId="8" xfId="0" applyFont="1" applyBorder="1" applyAlignment="1">
      <alignment horizontal="center" shrinkToFit="1"/>
    </xf>
    <xf numFmtId="2" fontId="27" fillId="19" borderId="1" xfId="0" applyNumberFormat="1" applyFont="1" applyFill="1" applyBorder="1" applyAlignment="1">
      <alignment shrinkToFit="1"/>
    </xf>
    <xf numFmtId="2" fontId="27" fillId="3" borderId="1" xfId="0" applyNumberFormat="1" applyFont="1" applyFill="1" applyBorder="1" applyAlignment="1">
      <alignment shrinkToFit="1"/>
    </xf>
    <xf numFmtId="166" fontId="51" fillId="0" borderId="1" xfId="1" applyNumberFormat="1" applyFont="1" applyBorder="1" applyAlignment="1">
      <alignment shrinkToFit="1"/>
    </xf>
    <xf numFmtId="164" fontId="18" fillId="13" borderId="1" xfId="0" applyNumberFormat="1" applyFont="1" applyFill="1" applyBorder="1" applyAlignment="1">
      <alignment shrinkToFit="1"/>
    </xf>
    <xf numFmtId="168" fontId="18" fillId="13" borderId="1" xfId="0" applyNumberFormat="1" applyFont="1" applyFill="1" applyBorder="1" applyAlignment="1">
      <alignment shrinkToFit="1"/>
    </xf>
    <xf numFmtId="165" fontId="18" fillId="17" borderId="1" xfId="0" applyNumberFormat="1" applyFont="1" applyFill="1" applyBorder="1" applyAlignment="1">
      <alignment shrinkToFit="1"/>
    </xf>
    <xf numFmtId="164" fontId="18" fillId="18" borderId="1" xfId="0" applyNumberFormat="1" applyFont="1" applyFill="1" applyBorder="1" applyAlignment="1">
      <alignment shrinkToFit="1"/>
    </xf>
    <xf numFmtId="166" fontId="18" fillId="0" borderId="23" xfId="0" applyNumberFormat="1" applyFont="1" applyBorder="1" applyAlignment="1">
      <alignment shrinkToFit="1"/>
    </xf>
    <xf numFmtId="168" fontId="18" fillId="18" borderId="1" xfId="0" applyNumberFormat="1" applyFont="1" applyFill="1" applyBorder="1" applyAlignment="1">
      <alignment shrinkToFit="1"/>
    </xf>
    <xf numFmtId="166" fontId="18" fillId="0" borderId="1" xfId="1" applyNumberFormat="1" applyFont="1" applyBorder="1" applyAlignment="1">
      <alignment shrinkToFit="1"/>
    </xf>
    <xf numFmtId="166" fontId="18" fillId="0" borderId="1" xfId="1" applyNumberFormat="1" applyFont="1" applyFill="1" applyBorder="1" applyAlignment="1">
      <alignment shrinkToFit="1"/>
    </xf>
    <xf numFmtId="0" fontId="18" fillId="0" borderId="1" xfId="0" applyFont="1" applyBorder="1" applyAlignment="1">
      <alignment shrinkToFit="1"/>
    </xf>
    <xf numFmtId="0" fontId="18" fillId="18" borderId="1" xfId="0" applyFont="1" applyFill="1" applyBorder="1" applyAlignment="1">
      <alignment shrinkToFit="1"/>
    </xf>
    <xf numFmtId="164" fontId="89" fillId="16" borderId="1" xfId="0" applyNumberFormat="1" applyFont="1" applyFill="1" applyBorder="1" applyAlignment="1">
      <alignment shrinkToFit="1"/>
    </xf>
    <xf numFmtId="164" fontId="88" fillId="4" borderId="1" xfId="0" applyNumberFormat="1" applyFont="1" applyFill="1" applyBorder="1" applyAlignment="1">
      <alignment shrinkToFit="1"/>
    </xf>
    <xf numFmtId="164" fontId="88" fillId="4" borderId="8" xfId="0" applyNumberFormat="1" applyFont="1" applyFill="1" applyBorder="1" applyAlignment="1">
      <alignment shrinkToFit="1"/>
    </xf>
    <xf numFmtId="164" fontId="26" fillId="18" borderId="9" xfId="0" applyNumberFormat="1" applyFont="1" applyFill="1" applyBorder="1" applyAlignment="1">
      <alignment shrinkToFit="1"/>
    </xf>
    <xf numFmtId="165" fontId="57" fillId="20" borderId="1" xfId="0" applyNumberFormat="1" applyFont="1" applyFill="1" applyBorder="1" applyAlignment="1">
      <alignment horizontal="center"/>
    </xf>
    <xf numFmtId="165" fontId="90" fillId="20" borderId="1" xfId="0" applyNumberFormat="1" applyFont="1" applyFill="1" applyBorder="1" applyAlignment="1">
      <alignment horizontal="center"/>
    </xf>
    <xf numFmtId="165" fontId="57" fillId="21" borderId="1" xfId="0" applyNumberFormat="1" applyFont="1" applyFill="1" applyBorder="1" applyAlignment="1">
      <alignment horizontal="center"/>
    </xf>
    <xf numFmtId="165" fontId="57" fillId="20" borderId="1" xfId="0" applyNumberFormat="1" applyFont="1" applyFill="1" applyBorder="1" applyAlignment="1">
      <alignment horizontal="center" vertical="center"/>
    </xf>
    <xf numFmtId="165" fontId="90" fillId="20" borderId="1" xfId="0" applyNumberFormat="1" applyFont="1" applyFill="1" applyBorder="1" applyAlignment="1">
      <alignment horizontal="center" vertical="center"/>
    </xf>
    <xf numFmtId="165" fontId="57" fillId="21" borderId="1" xfId="0" applyNumberFormat="1" applyFont="1" applyFill="1" applyBorder="1" applyAlignment="1">
      <alignment horizontal="center" vertical="center"/>
    </xf>
    <xf numFmtId="166" fontId="65" fillId="20" borderId="1" xfId="0" applyNumberFormat="1" applyFont="1" applyFill="1" applyBorder="1"/>
    <xf numFmtId="164" fontId="75" fillId="20" borderId="1" xfId="0" applyNumberFormat="1" applyFont="1" applyFill="1" applyBorder="1"/>
    <xf numFmtId="165" fontId="57" fillId="21" borderId="1" xfId="0" applyNumberFormat="1" applyFont="1" applyFill="1" applyBorder="1"/>
    <xf numFmtId="164" fontId="90" fillId="20" borderId="1" xfId="0" applyNumberFormat="1" applyFont="1" applyFill="1" applyBorder="1"/>
    <xf numFmtId="2" fontId="57" fillId="21" borderId="1" xfId="0" applyNumberFormat="1" applyFont="1" applyFill="1" applyBorder="1"/>
    <xf numFmtId="164" fontId="90" fillId="20" borderId="1" xfId="0" applyNumberFormat="1" applyFont="1" applyFill="1" applyBorder="1" applyAlignment="1">
      <alignment horizontal="center"/>
    </xf>
    <xf numFmtId="2" fontId="57" fillId="21" borderId="1" xfId="0" applyNumberFormat="1" applyFont="1" applyFill="1" applyBorder="1" applyAlignment="1">
      <alignment horizontal="center"/>
    </xf>
    <xf numFmtId="164" fontId="12" fillId="22" borderId="1" xfId="0" applyNumberFormat="1" applyFont="1" applyFill="1" applyBorder="1" applyAlignment="1">
      <alignment textRotation="90"/>
    </xf>
    <xf numFmtId="0" fontId="65" fillId="0" borderId="2" xfId="16" applyFont="1" applyAlignment="1">
      <alignment horizontal="left" wrapText="1"/>
    </xf>
    <xf numFmtId="0" fontId="10" fillId="0" borderId="2" xfId="16" applyFont="1" applyAlignment="1">
      <alignment horizontal="center" vertical="center"/>
    </xf>
    <xf numFmtId="0" fontId="65" fillId="0" borderId="2" xfId="16" applyFont="1" applyAlignment="1">
      <alignment horizontal="center" wrapText="1"/>
    </xf>
    <xf numFmtId="0" fontId="73" fillId="0" borderId="11" xfId="16" applyFont="1" applyBorder="1" applyAlignment="1">
      <alignment horizontal="left" vertical="center" indent="16"/>
    </xf>
    <xf numFmtId="0" fontId="65" fillId="0" borderId="2" xfId="16" applyFont="1" applyAlignment="1">
      <alignment horizontal="center" vertical="top" wrapText="1"/>
    </xf>
    <xf numFmtId="0" fontId="10" fillId="0" borderId="2" xfId="16" applyFont="1" applyAlignment="1">
      <alignment horizontal="center" wrapText="1"/>
    </xf>
    <xf numFmtId="0" fontId="73" fillId="0" borderId="2" xfId="16" applyFont="1" applyAlignment="1">
      <alignment horizontal="left" vertical="center" indent="16"/>
    </xf>
    <xf numFmtId="0" fontId="10" fillId="0" borderId="12" xfId="16" applyFont="1" applyBorder="1" applyAlignment="1">
      <alignment horizontal="center" vertical="center" wrapText="1"/>
    </xf>
    <xf numFmtId="0" fontId="73" fillId="0" borderId="6" xfId="16" applyFont="1" applyBorder="1" applyAlignment="1">
      <alignment horizontal="left" vertical="center" indent="16"/>
    </xf>
    <xf numFmtId="0" fontId="10" fillId="0" borderId="2" xfId="16" applyFont="1" applyAlignment="1">
      <alignment horizontal="center" vertical="top" wrapText="1"/>
    </xf>
    <xf numFmtId="0" fontId="23" fillId="0" borderId="2" xfId="16" applyFont="1" applyAlignment="1">
      <alignment horizontal="center" vertical="center"/>
    </xf>
    <xf numFmtId="0" fontId="0" fillId="0" borderId="2" xfId="16" applyFont="1"/>
    <xf numFmtId="0" fontId="69" fillId="0" borderId="2" xfId="16" applyFont="1" applyAlignment="1">
      <alignment horizontal="center" vertical="center"/>
    </xf>
    <xf numFmtId="0" fontId="69" fillId="0" borderId="2" xfId="16" applyFont="1" applyAlignment="1">
      <alignment horizontal="center"/>
    </xf>
    <xf numFmtId="164" fontId="44" fillId="0" borderId="2" xfId="16" applyNumberFormat="1" applyFont="1" applyAlignment="1">
      <alignment horizontal="center" vertical="center"/>
    </xf>
    <xf numFmtId="0" fontId="66" fillId="0" borderId="2" xfId="16" applyFont="1" applyAlignment="1">
      <alignment horizontal="center"/>
    </xf>
    <xf numFmtId="164" fontId="44" fillId="0" borderId="22" xfId="16" applyNumberFormat="1" applyFont="1" applyBorder="1" applyAlignment="1">
      <alignment horizontal="center" vertical="center"/>
    </xf>
    <xf numFmtId="0" fontId="26" fillId="0" borderId="58" xfId="16" applyFont="1" applyBorder="1" applyAlignment="1">
      <alignment horizontal="center"/>
    </xf>
    <xf numFmtId="0" fontId="26" fillId="0" borderId="7" xfId="16" applyFont="1" applyBorder="1" applyAlignment="1">
      <alignment horizontal="center"/>
    </xf>
    <xf numFmtId="0" fontId="0" fillId="0" borderId="17" xfId="16" applyFont="1" applyBorder="1" applyAlignment="1">
      <alignment horizontal="center"/>
    </xf>
    <xf numFmtId="0" fontId="0" fillId="0" borderId="18" xfId="16" applyFont="1" applyBorder="1" applyAlignment="1">
      <alignment horizontal="center"/>
    </xf>
    <xf numFmtId="0" fontId="78" fillId="5" borderId="22" xfId="0" applyFont="1" applyFill="1" applyBorder="1" applyAlignment="1">
      <alignment horizontal="center"/>
    </xf>
    <xf numFmtId="0" fontId="42" fillId="5" borderId="20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2" fillId="5" borderId="21" xfId="0" applyFont="1" applyFill="1" applyBorder="1" applyAlignment="1">
      <alignment horizontal="center" vertical="center" wrapText="1"/>
    </xf>
    <xf numFmtId="0" fontId="42" fillId="5" borderId="15" xfId="0" applyFont="1" applyFill="1" applyBorder="1" applyAlignment="1">
      <alignment horizontal="center" vertical="center" wrapText="1"/>
    </xf>
    <xf numFmtId="0" fontId="42" fillId="5" borderId="22" xfId="0" applyFont="1" applyFill="1" applyBorder="1" applyAlignment="1">
      <alignment horizontal="center" vertical="center" wrapText="1"/>
    </xf>
    <xf numFmtId="0" fontId="42" fillId="5" borderId="16" xfId="0" applyFont="1" applyFill="1" applyBorder="1" applyAlignment="1">
      <alignment horizontal="center" vertical="center" wrapText="1"/>
    </xf>
    <xf numFmtId="0" fontId="46" fillId="6" borderId="28" xfId="0" applyFont="1" applyFill="1" applyBorder="1" applyAlignment="1">
      <alignment horizontal="center" vertical="center" wrapText="1"/>
    </xf>
    <xf numFmtId="0" fontId="46" fillId="6" borderId="29" xfId="0" applyFont="1" applyFill="1" applyBorder="1" applyAlignment="1">
      <alignment horizontal="center" vertical="center" wrapText="1"/>
    </xf>
    <xf numFmtId="0" fontId="46" fillId="6" borderId="32" xfId="0" applyFont="1" applyFill="1" applyBorder="1" applyAlignment="1">
      <alignment horizontal="center" vertical="center" wrapText="1"/>
    </xf>
    <xf numFmtId="0" fontId="46" fillId="6" borderId="17" xfId="0" applyFont="1" applyFill="1" applyBorder="1" applyAlignment="1">
      <alignment horizontal="center" vertical="center" wrapText="1"/>
    </xf>
    <xf numFmtId="0" fontId="46" fillId="6" borderId="30" xfId="0" applyFont="1" applyFill="1" applyBorder="1" applyAlignment="1">
      <alignment horizontal="center" vertical="center" wrapText="1"/>
    </xf>
    <xf numFmtId="0" fontId="46" fillId="6" borderId="31" xfId="0" applyFont="1" applyFill="1" applyBorder="1" applyAlignment="1">
      <alignment horizontal="center" vertical="center" wrapText="1"/>
    </xf>
    <xf numFmtId="0" fontId="46" fillId="6" borderId="18" xfId="0" applyFont="1" applyFill="1" applyBorder="1" applyAlignment="1">
      <alignment horizontal="center" vertical="center" wrapText="1"/>
    </xf>
    <xf numFmtId="0" fontId="46" fillId="6" borderId="23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35" fillId="6" borderId="13" xfId="0" applyFont="1" applyFill="1" applyBorder="1" applyAlignment="1">
      <alignment horizontal="center" vertical="center"/>
    </xf>
    <xf numFmtId="0" fontId="35" fillId="6" borderId="14" xfId="0" applyFont="1" applyFill="1" applyBorder="1" applyAlignment="1">
      <alignment horizontal="center"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6" xfId="0" applyFont="1" applyFill="1" applyBorder="1" applyAlignment="1">
      <alignment horizontal="center" vertical="center"/>
    </xf>
    <xf numFmtId="0" fontId="81" fillId="15" borderId="48" xfId="0" applyFont="1" applyFill="1" applyBorder="1" applyAlignment="1">
      <alignment horizontal="center"/>
    </xf>
    <xf numFmtId="0" fontId="81" fillId="15" borderId="49" xfId="0" applyFont="1" applyFill="1" applyBorder="1" applyAlignment="1">
      <alignment horizontal="center"/>
    </xf>
    <xf numFmtId="0" fontId="81" fillId="15" borderId="50" xfId="0" applyFont="1" applyFill="1" applyBorder="1" applyAlignment="1">
      <alignment horizontal="center"/>
    </xf>
    <xf numFmtId="0" fontId="64" fillId="13" borderId="17" xfId="0" applyFont="1" applyFill="1" applyBorder="1" applyAlignment="1">
      <alignment horizontal="center" vertical="center" wrapText="1"/>
    </xf>
    <xf numFmtId="0" fontId="64" fillId="13" borderId="42" xfId="0" applyFont="1" applyFill="1" applyBorder="1" applyAlignment="1">
      <alignment horizontal="center" vertical="center" wrapText="1"/>
    </xf>
    <xf numFmtId="0" fontId="64" fillId="13" borderId="47" xfId="0" applyFont="1" applyFill="1" applyBorder="1" applyAlignment="1">
      <alignment horizontal="center" vertical="center" wrapText="1"/>
    </xf>
    <xf numFmtId="0" fontId="63" fillId="12" borderId="43" xfId="0" applyFont="1" applyFill="1" applyBorder="1" applyAlignment="1">
      <alignment horizontal="center" vertical="center" wrapText="1"/>
    </xf>
    <xf numFmtId="0" fontId="63" fillId="12" borderId="42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horizontal="center" vertical="center" wrapText="1"/>
    </xf>
    <xf numFmtId="0" fontId="36" fillId="14" borderId="21" xfId="0" applyFont="1" applyFill="1" applyBorder="1" applyAlignment="1">
      <alignment horizontal="center" vertical="center" wrapText="1"/>
    </xf>
    <xf numFmtId="0" fontId="64" fillId="13" borderId="23" xfId="0" applyFont="1" applyFill="1" applyBorder="1" applyAlignment="1">
      <alignment horizontal="center" vertical="center" wrapText="1"/>
    </xf>
    <xf numFmtId="0" fontId="64" fillId="13" borderId="24" xfId="0" applyFont="1" applyFill="1" applyBorder="1" applyAlignment="1">
      <alignment horizontal="center" vertical="center" wrapText="1"/>
    </xf>
    <xf numFmtId="0" fontId="77" fillId="0" borderId="2" xfId="0" applyFont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center" vertical="center"/>
    </xf>
    <xf numFmtId="0" fontId="36" fillId="7" borderId="15" xfId="0" applyFont="1" applyFill="1" applyBorder="1" applyAlignment="1">
      <alignment horizontal="center" vertical="center"/>
    </xf>
    <xf numFmtId="0" fontId="36" fillId="7" borderId="22" xfId="0" applyFont="1" applyFill="1" applyBorder="1" applyAlignment="1">
      <alignment horizontal="center" vertical="center"/>
    </xf>
    <xf numFmtId="0" fontId="38" fillId="6" borderId="23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20" xfId="0" applyBorder="1" applyAlignment="1">
      <alignment wrapText="1"/>
    </xf>
    <xf numFmtId="0" fontId="63" fillId="12" borderId="24" xfId="0" applyFont="1" applyFill="1" applyBorder="1" applyAlignment="1">
      <alignment horizontal="center" vertical="center" wrapText="1"/>
    </xf>
    <xf numFmtId="0" fontId="63" fillId="12" borderId="23" xfId="0" applyFont="1" applyFill="1" applyBorder="1" applyAlignment="1">
      <alignment horizontal="center" vertical="center" wrapText="1"/>
    </xf>
    <xf numFmtId="0" fontId="55" fillId="5" borderId="40" xfId="0" applyFont="1" applyFill="1" applyBorder="1" applyAlignment="1">
      <alignment horizontal="center" vertical="center"/>
    </xf>
    <xf numFmtId="0" fontId="55" fillId="5" borderId="41" xfId="0" applyFont="1" applyFill="1" applyBorder="1" applyAlignment="1">
      <alignment horizontal="center" vertical="center"/>
    </xf>
    <xf numFmtId="0" fontId="68" fillId="0" borderId="5" xfId="0" applyFont="1" applyBorder="1" applyAlignment="1">
      <alignment horizontal="center"/>
    </xf>
    <xf numFmtId="0" fontId="68" fillId="0" borderId="6" xfId="0" applyFont="1" applyBorder="1" applyAlignment="1">
      <alignment horizontal="center"/>
    </xf>
    <xf numFmtId="0" fontId="16" fillId="0" borderId="8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38" xfId="0" applyFont="1" applyBorder="1" applyAlignment="1">
      <alignment horizontal="left"/>
    </xf>
    <xf numFmtId="0" fontId="16" fillId="0" borderId="39" xfId="0" applyFont="1" applyBorder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48" fillId="0" borderId="8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16" fillId="0" borderId="17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68" fillId="0" borderId="8" xfId="0" applyFont="1" applyBorder="1" applyAlignment="1">
      <alignment horizontal="left" vertical="center"/>
    </xf>
    <xf numFmtId="0" fontId="68" fillId="0" borderId="9" xfId="0" applyFont="1" applyBorder="1" applyAlignment="1">
      <alignment horizontal="left" vertical="center"/>
    </xf>
    <xf numFmtId="0" fontId="65" fillId="0" borderId="8" xfId="0" applyFont="1" applyBorder="1" applyAlignment="1">
      <alignment horizontal="left"/>
    </xf>
    <xf numFmtId="0" fontId="65" fillId="0" borderId="9" xfId="0" applyFont="1" applyBorder="1" applyAlignment="1">
      <alignment horizontal="left"/>
    </xf>
    <xf numFmtId="0" fontId="59" fillId="0" borderId="8" xfId="0" applyFont="1" applyBorder="1" applyAlignment="1">
      <alignment horizontal="left"/>
    </xf>
    <xf numFmtId="0" fontId="59" fillId="0" borderId="9" xfId="0" applyFont="1" applyBorder="1" applyAlignment="1">
      <alignment horizontal="left"/>
    </xf>
    <xf numFmtId="0" fontId="68" fillId="0" borderId="8" xfId="0" applyFont="1" applyBorder="1" applyAlignment="1">
      <alignment horizontal="left"/>
    </xf>
    <xf numFmtId="0" fontId="68" fillId="0" borderId="9" xfId="0" applyFont="1" applyBorder="1" applyAlignment="1">
      <alignment horizontal="left"/>
    </xf>
    <xf numFmtId="0" fontId="68" fillId="0" borderId="38" xfId="0" applyFont="1" applyBorder="1" applyAlignment="1">
      <alignment horizontal="left"/>
    </xf>
    <xf numFmtId="0" fontId="68" fillId="0" borderId="8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65" fillId="0" borderId="4" xfId="0" applyFont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0" fontId="65" fillId="0" borderId="45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wrapText="1"/>
    </xf>
    <xf numFmtId="0" fontId="26" fillId="0" borderId="6" xfId="0" applyFont="1" applyBorder="1" applyAlignment="1">
      <alignment horizontal="center" wrapText="1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0" fontId="26" fillId="0" borderId="8" xfId="0" applyFont="1" applyBorder="1" applyAlignment="1">
      <alignment horizontal="left" vertical="center"/>
    </xf>
    <xf numFmtId="0" fontId="26" fillId="0" borderId="9" xfId="0" applyFont="1" applyBorder="1" applyAlignment="1">
      <alignment horizontal="left" vertical="center"/>
    </xf>
    <xf numFmtId="0" fontId="52" fillId="0" borderId="8" xfId="0" applyFont="1" applyBorder="1" applyAlignment="1">
      <alignment horizontal="left" vertical="center"/>
    </xf>
    <xf numFmtId="0" fontId="52" fillId="0" borderId="9" xfId="0" applyFont="1" applyBorder="1" applyAlignment="1">
      <alignment horizontal="left" vertical="center"/>
    </xf>
    <xf numFmtId="0" fontId="70" fillId="0" borderId="11" xfId="0" applyFont="1" applyBorder="1" applyAlignment="1">
      <alignment horizontal="left"/>
    </xf>
    <xf numFmtId="0" fontId="70" fillId="0" borderId="9" xfId="0" applyFont="1" applyBorder="1" applyAlignment="1">
      <alignment horizontal="left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79" fillId="0" borderId="6" xfId="0" applyFont="1" applyBorder="1" applyAlignment="1">
      <alignment horizontal="center"/>
    </xf>
    <xf numFmtId="0" fontId="28" fillId="0" borderId="0" xfId="0" applyFont="1" applyAlignment="1">
      <alignment horizontal="left"/>
    </xf>
    <xf numFmtId="0" fontId="65" fillId="0" borderId="3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left" vertical="center"/>
    </xf>
    <xf numFmtId="0" fontId="68" fillId="0" borderId="60" xfId="0" applyFont="1" applyBorder="1" applyAlignment="1">
      <alignment horizontal="left" vertical="center"/>
    </xf>
    <xf numFmtId="0" fontId="67" fillId="0" borderId="9" xfId="0" applyFont="1" applyBorder="1"/>
    <xf numFmtId="0" fontId="16" fillId="0" borderId="11" xfId="0" applyFont="1" applyBorder="1" applyAlignment="1">
      <alignment horizontal="left"/>
    </xf>
    <xf numFmtId="0" fontId="68" fillId="0" borderId="39" xfId="0" applyFont="1" applyBorder="1" applyAlignment="1">
      <alignment horizontal="center" vertical="center"/>
    </xf>
    <xf numFmtId="0" fontId="68" fillId="0" borderId="46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25" fillId="0" borderId="0" xfId="0" applyFont="1" applyAlignment="1">
      <alignment horizontal="left"/>
    </xf>
    <xf numFmtId="0" fontId="91" fillId="0" borderId="8" xfId="0" applyFont="1" applyBorder="1" applyAlignment="1">
      <alignment horizontal="left"/>
    </xf>
    <xf numFmtId="0" fontId="91" fillId="0" borderId="9" xfId="0" applyFont="1" applyBorder="1" applyAlignment="1">
      <alignment horizontal="left"/>
    </xf>
    <xf numFmtId="0" fontId="16" fillId="0" borderId="38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68" fillId="0" borderId="7" xfId="0" applyFont="1" applyBorder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17" fillId="0" borderId="7" xfId="0" applyFont="1" applyBorder="1"/>
    <xf numFmtId="0" fontId="17" fillId="0" borderId="9" xfId="0" applyFont="1" applyBorder="1"/>
    <xf numFmtId="0" fontId="92" fillId="0" borderId="9" xfId="0" applyFont="1" applyBorder="1"/>
    <xf numFmtId="0" fontId="49" fillId="0" borderId="9" xfId="0" applyFont="1" applyBorder="1"/>
    <xf numFmtId="0" fontId="49" fillId="0" borderId="11" xfId="0" applyFont="1" applyBorder="1"/>
    <xf numFmtId="0" fontId="17" fillId="0" borderId="11" xfId="0" applyFont="1" applyBorder="1"/>
    <xf numFmtId="0" fontId="49" fillId="0" borderId="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16" fillId="0" borderId="8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70" fillId="0" borderId="17" xfId="0" applyFont="1" applyBorder="1" applyAlignment="1">
      <alignment horizontal="left"/>
    </xf>
    <xf numFmtId="0" fontId="70" fillId="0" borderId="18" xfId="0" applyFont="1" applyBorder="1" applyAlignment="1">
      <alignment horizontal="left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72" fillId="0" borderId="23" xfId="0" applyFont="1" applyBorder="1"/>
    <xf numFmtId="0" fontId="16" fillId="0" borderId="65" xfId="0" applyFont="1" applyBorder="1" applyAlignment="1">
      <alignment horizontal="left"/>
    </xf>
    <xf numFmtId="0" fontId="16" fillId="0" borderId="46" xfId="0" applyFont="1" applyBorder="1" applyAlignment="1">
      <alignment horizontal="left"/>
    </xf>
    <xf numFmtId="0" fontId="0" fillId="0" borderId="0" xfId="0"/>
    <xf numFmtId="0" fontId="17" fillId="0" borderId="4" xfId="0" applyFont="1" applyBorder="1"/>
    <xf numFmtId="0" fontId="17" fillId="0" borderId="5" xfId="0" applyFont="1" applyBorder="1"/>
    <xf numFmtId="0" fontId="17" fillId="0" borderId="6" xfId="0" applyFont="1" applyBorder="1"/>
    <xf numFmtId="0" fontId="70" fillId="0" borderId="8" xfId="0" applyFont="1" applyBorder="1" applyAlignment="1">
      <alignment horizontal="left" vertical="center"/>
    </xf>
    <xf numFmtId="0" fontId="70" fillId="0" borderId="9" xfId="0" applyFont="1" applyBorder="1" applyAlignment="1">
      <alignment horizontal="left" vertical="center"/>
    </xf>
    <xf numFmtId="0" fontId="26" fillId="0" borderId="39" xfId="0" applyFont="1" applyBorder="1" applyAlignment="1">
      <alignment horizontal="left" vertical="center"/>
    </xf>
    <xf numFmtId="0" fontId="17" fillId="0" borderId="46" xfId="0" applyFont="1" applyBorder="1"/>
    <xf numFmtId="0" fontId="87" fillId="0" borderId="17" xfId="0" applyFont="1" applyBorder="1" applyAlignment="1">
      <alignment horizontal="left"/>
    </xf>
    <xf numFmtId="0" fontId="87" fillId="0" borderId="18" xfId="0" applyFont="1" applyBorder="1" applyAlignment="1">
      <alignment horizontal="left"/>
    </xf>
    <xf numFmtId="0" fontId="26" fillId="0" borderId="23" xfId="0" applyFont="1" applyBorder="1" applyAlignment="1">
      <alignment horizontal="left" vertical="center"/>
    </xf>
    <xf numFmtId="0" fontId="17" fillId="0" borderId="23" xfId="0" applyFont="1" applyBorder="1"/>
    <xf numFmtId="0" fontId="26" fillId="0" borderId="3" xfId="0" applyFont="1" applyBorder="1" applyAlignment="1">
      <alignment horizontal="left" vertical="center"/>
    </xf>
    <xf numFmtId="0" fontId="36" fillId="0" borderId="8" xfId="0" applyFont="1" applyBorder="1" applyAlignment="1">
      <alignment horizontal="left"/>
    </xf>
    <xf numFmtId="0" fontId="16" fillId="0" borderId="71" xfId="0" applyFont="1" applyBorder="1" applyAlignment="1">
      <alignment horizontal="left" vertical="center"/>
    </xf>
    <xf numFmtId="0" fontId="16" fillId="0" borderId="73" xfId="0" applyFont="1" applyBorder="1" applyAlignment="1">
      <alignment horizontal="left" vertical="center"/>
    </xf>
    <xf numFmtId="0" fontId="16" fillId="0" borderId="60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top"/>
    </xf>
    <xf numFmtId="0" fontId="86" fillId="0" borderId="9" xfId="0" applyFont="1" applyBorder="1"/>
    <xf numFmtId="0" fontId="72" fillId="0" borderId="9" xfId="0" applyFont="1" applyBorder="1"/>
    <xf numFmtId="0" fontId="0" fillId="0" borderId="38" xfId="0" applyBorder="1" applyAlignment="1">
      <alignment horizontal="center"/>
    </xf>
    <xf numFmtId="0" fontId="26" fillId="0" borderId="73" xfId="0" applyFont="1" applyBorder="1" applyAlignment="1">
      <alignment horizontal="left" vertical="center"/>
    </xf>
    <xf numFmtId="0" fontId="68" fillId="0" borderId="46" xfId="0" applyFont="1" applyBorder="1" applyAlignment="1">
      <alignment horizontal="left" vertical="center"/>
    </xf>
    <xf numFmtId="0" fontId="87" fillId="0" borderId="11" xfId="0" applyFont="1" applyBorder="1" applyAlignment="1">
      <alignment horizontal="left"/>
    </xf>
    <xf numFmtId="0" fontId="87" fillId="0" borderId="9" xfId="0" applyFont="1" applyBorder="1" applyAlignment="1">
      <alignment horizontal="left"/>
    </xf>
    <xf numFmtId="0" fontId="26" fillId="0" borderId="59" xfId="0" applyFont="1" applyBorder="1" applyAlignment="1">
      <alignment horizontal="left" vertical="center"/>
    </xf>
    <xf numFmtId="0" fontId="26" fillId="0" borderId="60" xfId="0" applyFont="1" applyBorder="1" applyAlignment="1">
      <alignment horizontal="left" vertical="center"/>
    </xf>
    <xf numFmtId="0" fontId="70" fillId="0" borderId="71" xfId="0" applyFont="1" applyBorder="1" applyAlignment="1">
      <alignment horizontal="left"/>
    </xf>
    <xf numFmtId="0" fontId="70" fillId="0" borderId="46" xfId="0" applyFont="1" applyBorder="1" applyAlignment="1">
      <alignment horizontal="left"/>
    </xf>
    <xf numFmtId="0" fontId="52" fillId="0" borderId="39" xfId="0" applyFont="1" applyBorder="1" applyAlignment="1">
      <alignment horizontal="left" vertical="center"/>
    </xf>
    <xf numFmtId="0" fontId="52" fillId="0" borderId="46" xfId="0" applyFont="1" applyBorder="1" applyAlignment="1">
      <alignment horizontal="left" vertical="center"/>
    </xf>
    <xf numFmtId="0" fontId="70" fillId="0" borderId="66" xfId="0" applyFont="1" applyBorder="1" applyAlignment="1">
      <alignment horizontal="left"/>
    </xf>
    <xf numFmtId="0" fontId="70" fillId="0" borderId="61" xfId="0" applyFont="1" applyBorder="1" applyAlignment="1">
      <alignment horizontal="left"/>
    </xf>
    <xf numFmtId="0" fontId="26" fillId="0" borderId="46" xfId="0" applyFont="1" applyBorder="1" applyAlignment="1">
      <alignment horizontal="left" vertical="center"/>
    </xf>
    <xf numFmtId="0" fontId="87" fillId="0" borderId="38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52" fillId="0" borderId="4" xfId="0" applyFont="1" applyBorder="1" applyAlignment="1">
      <alignment horizontal="left" vertical="center"/>
    </xf>
    <xf numFmtId="0" fontId="70" fillId="0" borderId="23" xfId="0" applyFont="1" applyBorder="1" applyAlignment="1">
      <alignment horizontal="left"/>
    </xf>
    <xf numFmtId="0" fontId="26" fillId="0" borderId="8" xfId="0" applyFont="1" applyBorder="1" applyAlignment="1">
      <alignment horizontal="left"/>
    </xf>
    <xf numFmtId="164" fontId="22" fillId="0" borderId="2" xfId="0" applyNumberFormat="1" applyFont="1" applyBorder="1" applyAlignment="1">
      <alignment horizontal="center" vertical="center"/>
    </xf>
    <xf numFmtId="0" fontId="17" fillId="0" borderId="2" xfId="0" applyFont="1" applyBorder="1"/>
    <xf numFmtId="0" fontId="26" fillId="0" borderId="3" xfId="0" applyFont="1" applyBorder="1" applyAlignment="1">
      <alignment horizontal="right" vertical="center" wrapText="1"/>
    </xf>
    <xf numFmtId="0" fontId="17" fillId="0" borderId="12" xfId="0" applyFont="1" applyBorder="1"/>
    <xf numFmtId="164" fontId="22" fillId="0" borderId="70" xfId="0" applyNumberFormat="1" applyFont="1" applyBorder="1" applyAlignment="1">
      <alignment horizontal="center" vertical="center"/>
    </xf>
    <xf numFmtId="0" fontId="17" fillId="0" borderId="70" xfId="0" applyFont="1" applyBorder="1"/>
    <xf numFmtId="0" fontId="43" fillId="0" borderId="0" xfId="0" applyFont="1" applyAlignment="1">
      <alignment horizontal="center" wrapText="1"/>
    </xf>
    <xf numFmtId="0" fontId="43" fillId="0" borderId="0" xfId="0" applyFont="1"/>
    <xf numFmtId="0" fontId="44" fillId="0" borderId="6" xfId="0" applyFont="1" applyBorder="1" applyAlignment="1">
      <alignment horizontal="center" vertical="top" wrapText="1"/>
    </xf>
    <xf numFmtId="0" fontId="45" fillId="0" borderId="6" xfId="0" applyFont="1" applyBorder="1" applyAlignment="1">
      <alignment horizontal="center" vertical="top"/>
    </xf>
    <xf numFmtId="0" fontId="26" fillId="0" borderId="8" xfId="0" applyFont="1" applyBorder="1" applyAlignment="1">
      <alignment horizontal="right" vertical="center"/>
    </xf>
    <xf numFmtId="164" fontId="22" fillId="0" borderId="8" xfId="0" applyNumberFormat="1" applyFont="1" applyBorder="1" applyAlignment="1">
      <alignment horizontal="right" vertical="center"/>
    </xf>
    <xf numFmtId="164" fontId="17" fillId="0" borderId="11" xfId="0" applyNumberFormat="1" applyFont="1" applyBorder="1"/>
    <xf numFmtId="164" fontId="17" fillId="0" borderId="9" xfId="0" applyNumberFormat="1" applyFont="1" applyBorder="1"/>
    <xf numFmtId="0" fontId="22" fillId="0" borderId="11" xfId="0" applyFont="1" applyBorder="1" applyAlignment="1">
      <alignment horizontal="right" vertical="center"/>
    </xf>
    <xf numFmtId="0" fontId="26" fillId="0" borderId="12" xfId="0" applyFont="1" applyBorder="1" applyAlignment="1">
      <alignment horizontal="right" vertical="center" wrapText="1"/>
    </xf>
    <xf numFmtId="0" fontId="26" fillId="0" borderId="11" xfId="0" applyFont="1" applyBorder="1" applyAlignment="1">
      <alignment horizontal="right" vertical="center"/>
    </xf>
    <xf numFmtId="0" fontId="26" fillId="0" borderId="9" xfId="0" applyFont="1" applyBorder="1" applyAlignment="1">
      <alignment horizontal="right" vertical="center"/>
    </xf>
    <xf numFmtId="164" fontId="22" fillId="0" borderId="11" xfId="0" applyNumberFormat="1" applyFont="1" applyBorder="1" applyAlignment="1">
      <alignment horizontal="right" vertical="center"/>
    </xf>
    <xf numFmtId="164" fontId="22" fillId="0" borderId="9" xfId="0" applyNumberFormat="1" applyFont="1" applyBorder="1" applyAlignment="1">
      <alignment horizontal="right" vertical="center"/>
    </xf>
    <xf numFmtId="0" fontId="40" fillId="0" borderId="2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/>
    </xf>
    <xf numFmtId="0" fontId="39" fillId="0" borderId="34" xfId="0" applyFont="1" applyBorder="1" applyAlignment="1">
      <alignment horizontal="center" vertical="center"/>
    </xf>
    <xf numFmtId="0" fontId="39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323850</xdr:colOff>
      <xdr:row>0</xdr:row>
      <xdr:rowOff>114300</xdr:rowOff>
    </xdr:from>
    <xdr:ext cx="164782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37B6FF4D-3941-4800-9291-E864E57139A7}"/>
            </a:ext>
          </a:extLst>
        </xdr:cNvPr>
        <xdr:cNvSpPr txBox="1"/>
      </xdr:nvSpPr>
      <xdr:spPr>
        <a:xfrm>
          <a:off x="14392275" y="114300"/>
          <a:ext cx="164782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200025</xdr:colOff>
      <xdr:row>1</xdr:row>
      <xdr:rowOff>85725</xdr:rowOff>
    </xdr:from>
    <xdr:ext cx="1771650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4CE1500B-D14D-44D1-A6C1-0D41C906C8F2}"/>
            </a:ext>
          </a:extLst>
        </xdr:cNvPr>
        <xdr:cNvSpPr txBox="1"/>
      </xdr:nvSpPr>
      <xdr:spPr>
        <a:xfrm>
          <a:off x="14125575" y="323850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133350</xdr:colOff>
      <xdr:row>0</xdr:row>
      <xdr:rowOff>85725</xdr:rowOff>
    </xdr:from>
    <xdr:ext cx="1771650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4CE1500B-D14D-44D1-A6C1-0D41C906C8F2}"/>
            </a:ext>
          </a:extLst>
        </xdr:cNvPr>
        <xdr:cNvSpPr txBox="1"/>
      </xdr:nvSpPr>
      <xdr:spPr>
        <a:xfrm>
          <a:off x="14201775" y="85725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171450</xdr:colOff>
      <xdr:row>1</xdr:row>
      <xdr:rowOff>123825</xdr:rowOff>
    </xdr:from>
    <xdr:ext cx="1771650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4C600643-B1E3-4346-A9C2-3F9791D1A22E}"/>
            </a:ext>
          </a:extLst>
        </xdr:cNvPr>
        <xdr:cNvSpPr txBox="1"/>
      </xdr:nvSpPr>
      <xdr:spPr>
        <a:xfrm>
          <a:off x="14411325" y="352425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63</xdr:col>
      <xdr:colOff>171450</xdr:colOff>
      <xdr:row>0</xdr:row>
      <xdr:rowOff>171450</xdr:rowOff>
    </xdr:from>
    <xdr:ext cx="1771650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2F8319CC-F2EB-4F28-96D5-9773F93D2F37}"/>
            </a:ext>
          </a:extLst>
        </xdr:cNvPr>
        <xdr:cNvSpPr txBox="1"/>
      </xdr:nvSpPr>
      <xdr:spPr>
        <a:xfrm>
          <a:off x="14397990" y="171450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428625</xdr:colOff>
      <xdr:row>1</xdr:row>
      <xdr:rowOff>85725</xdr:rowOff>
    </xdr:from>
    <xdr:ext cx="1647825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2E219A1A-95CB-4A9F-BEAE-36EFA9C20C6F}"/>
            </a:ext>
          </a:extLst>
        </xdr:cNvPr>
        <xdr:cNvSpPr txBox="1"/>
      </xdr:nvSpPr>
      <xdr:spPr>
        <a:xfrm>
          <a:off x="12315825" y="314325"/>
          <a:ext cx="164782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333375</xdr:colOff>
      <xdr:row>0</xdr:row>
      <xdr:rowOff>171450</xdr:rowOff>
    </xdr:from>
    <xdr:ext cx="1771650" cy="10668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31B39EB5-0310-417C-A697-EE32E4DE7F1F}"/>
            </a:ext>
          </a:extLst>
        </xdr:cNvPr>
        <xdr:cNvSpPr txBox="1"/>
      </xdr:nvSpPr>
      <xdr:spPr>
        <a:xfrm>
          <a:off x="14011275" y="171450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73</xdr:col>
      <xdr:colOff>135255</xdr:colOff>
      <xdr:row>0</xdr:row>
      <xdr:rowOff>85725</xdr:rowOff>
    </xdr:from>
    <xdr:ext cx="1866900" cy="110490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47B30A93-4BD9-488D-A7D7-A89ED9CCFF2D}"/>
            </a:ext>
          </a:extLst>
        </xdr:cNvPr>
        <xdr:cNvSpPr txBox="1"/>
      </xdr:nvSpPr>
      <xdr:spPr>
        <a:xfrm>
          <a:off x="14470380" y="85725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285750</xdr:colOff>
      <xdr:row>0</xdr:row>
      <xdr:rowOff>114300</xdr:rowOff>
    </xdr:from>
    <xdr:ext cx="172402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B46BFF7C-7E56-4EA7-82D6-774840E3A67E}"/>
            </a:ext>
          </a:extLst>
        </xdr:cNvPr>
        <xdr:cNvSpPr txBox="1"/>
      </xdr:nvSpPr>
      <xdr:spPr>
        <a:xfrm>
          <a:off x="11734800" y="114300"/>
          <a:ext cx="172402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74</xdr:col>
      <xdr:colOff>295275</xdr:colOff>
      <xdr:row>1</xdr:row>
      <xdr:rowOff>95250</xdr:rowOff>
    </xdr:from>
    <xdr:ext cx="1666875" cy="10668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A93D83A0-16BF-4E92-A6C0-54C3428DB4D2}"/>
            </a:ext>
          </a:extLst>
        </xdr:cNvPr>
        <xdr:cNvSpPr txBox="1"/>
      </xdr:nvSpPr>
      <xdr:spPr>
        <a:xfrm>
          <a:off x="14982825" y="323850"/>
          <a:ext cx="16668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142875</xdr:colOff>
      <xdr:row>1</xdr:row>
      <xdr:rowOff>0</xdr:rowOff>
    </xdr:from>
    <xdr:ext cx="1866900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C37BFEFC-D787-41FB-A662-268B20101BDE}"/>
            </a:ext>
          </a:extLst>
        </xdr:cNvPr>
        <xdr:cNvSpPr txBox="1"/>
      </xdr:nvSpPr>
      <xdr:spPr>
        <a:xfrm>
          <a:off x="13811250" y="228600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19050</xdr:colOff>
      <xdr:row>0</xdr:row>
      <xdr:rowOff>114300</xdr:rowOff>
    </xdr:from>
    <xdr:ext cx="1866900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992FD292-9C98-45EE-9A3F-F7C4129F64D5}"/>
            </a:ext>
          </a:extLst>
        </xdr:cNvPr>
        <xdr:cNvSpPr txBox="1"/>
      </xdr:nvSpPr>
      <xdr:spPr>
        <a:xfrm>
          <a:off x="14878050" y="114300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  <xdr:oneCellAnchor>
    <xdr:from>
      <xdr:col>63</xdr:col>
      <xdr:colOff>9525</xdr:colOff>
      <xdr:row>0</xdr:row>
      <xdr:rowOff>9525</xdr:rowOff>
    </xdr:from>
    <xdr:ext cx="1866900" cy="110490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1CBC3F57-09EC-42ED-BB73-01FE41EA7F46}"/>
            </a:ext>
          </a:extLst>
        </xdr:cNvPr>
        <xdr:cNvSpPr txBox="1"/>
      </xdr:nvSpPr>
      <xdr:spPr>
        <a:xfrm>
          <a:off x="14845665" y="9525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171450</xdr:colOff>
      <xdr:row>0</xdr:row>
      <xdr:rowOff>171450</xdr:rowOff>
    </xdr:from>
    <xdr:ext cx="1771650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05208F39-C335-4725-9F4E-672C1401E8A3}"/>
            </a:ext>
          </a:extLst>
        </xdr:cNvPr>
        <xdr:cNvSpPr txBox="1"/>
      </xdr:nvSpPr>
      <xdr:spPr>
        <a:xfrm>
          <a:off x="14411325" y="171450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238125</xdr:colOff>
      <xdr:row>2</xdr:row>
      <xdr:rowOff>85725</xdr:rowOff>
    </xdr:from>
    <xdr:ext cx="1771650" cy="10668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E98287F7-7536-4A63-A7AF-E15C021D300C}"/>
            </a:ext>
          </a:extLst>
        </xdr:cNvPr>
        <xdr:cNvSpPr txBox="1"/>
      </xdr:nvSpPr>
      <xdr:spPr>
        <a:xfrm>
          <a:off x="14163675" y="514350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123825</xdr:colOff>
      <xdr:row>0</xdr:row>
      <xdr:rowOff>76200</xdr:rowOff>
    </xdr:from>
    <xdr:ext cx="1771650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4D1D8B25-59EF-4C86-B69B-BCB348E217C5}"/>
            </a:ext>
          </a:extLst>
        </xdr:cNvPr>
        <xdr:cNvSpPr txBox="1"/>
      </xdr:nvSpPr>
      <xdr:spPr>
        <a:xfrm>
          <a:off x="14192250" y="76200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  <xdr:oneCellAnchor>
    <xdr:from>
      <xdr:col>63</xdr:col>
      <xdr:colOff>133350</xdr:colOff>
      <xdr:row>0</xdr:row>
      <xdr:rowOff>85725</xdr:rowOff>
    </xdr:from>
    <xdr:ext cx="1771650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B71BB0B3-5B87-4D0D-9036-7EF2A18D0098}"/>
            </a:ext>
          </a:extLst>
        </xdr:cNvPr>
        <xdr:cNvSpPr txBox="1"/>
      </xdr:nvSpPr>
      <xdr:spPr>
        <a:xfrm>
          <a:off x="14199870" y="85725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161925</xdr:colOff>
      <xdr:row>1</xdr:row>
      <xdr:rowOff>85725</xdr:rowOff>
    </xdr:from>
    <xdr:ext cx="1771650" cy="10668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4CE1500B-D14D-44D1-A6C1-0D41C906C8F2}"/>
            </a:ext>
          </a:extLst>
        </xdr:cNvPr>
        <xdr:cNvSpPr txBox="1"/>
      </xdr:nvSpPr>
      <xdr:spPr>
        <a:xfrm>
          <a:off x="14401800" y="314325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447675</xdr:colOff>
      <xdr:row>1</xdr:row>
      <xdr:rowOff>47625</xdr:rowOff>
    </xdr:from>
    <xdr:ext cx="1647825" cy="10668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041AA672-D311-46CF-AF20-FC50C9EA45D3}"/>
            </a:ext>
          </a:extLst>
        </xdr:cNvPr>
        <xdr:cNvSpPr txBox="1"/>
      </xdr:nvSpPr>
      <xdr:spPr>
        <a:xfrm>
          <a:off x="12334875" y="276225"/>
          <a:ext cx="164782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65313</xdr:colOff>
      <xdr:row>0</xdr:row>
      <xdr:rowOff>0</xdr:rowOff>
    </xdr:from>
    <xdr:ext cx="2318657" cy="1061357"/>
    <xdr:sp macro="" textlink="'Автомат. ввод'!N4">
      <xdr:nvSpPr>
        <xdr:cNvPr id="3" name="Shape 39">
          <a:extLst>
            <a:ext uri="{FF2B5EF4-FFF2-40B4-BE49-F238E27FC236}">
              <a16:creationId xmlns="" xmlns:a16="http://schemas.microsoft.com/office/drawing/2014/main" id="{39168E2D-ED6F-4AC9-915D-2245DA5F3E0D}"/>
            </a:ext>
          </a:extLst>
        </xdr:cNvPr>
        <xdr:cNvSpPr txBox="1"/>
      </xdr:nvSpPr>
      <xdr:spPr>
        <a:xfrm>
          <a:off x="14902542" y="0"/>
          <a:ext cx="2318657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40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342900</xdr:colOff>
      <xdr:row>1</xdr:row>
      <xdr:rowOff>19050</xdr:rowOff>
    </xdr:from>
    <xdr:ext cx="1666875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7DFF05E0-A69F-421C-8734-A6BA0B06836F}"/>
            </a:ext>
          </a:extLst>
        </xdr:cNvPr>
        <xdr:cNvSpPr txBox="1"/>
      </xdr:nvSpPr>
      <xdr:spPr>
        <a:xfrm>
          <a:off x="12230100" y="247650"/>
          <a:ext cx="16668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266700</xdr:colOff>
      <xdr:row>0</xdr:row>
      <xdr:rowOff>66675</xdr:rowOff>
    </xdr:from>
    <xdr:ext cx="1771650" cy="1066800"/>
    <xdr:sp macro="" textlink="'Автомат. ввод'!N4">
      <xdr:nvSpPr>
        <xdr:cNvPr id="2" name="Shape 10">
          <a:extLst>
            <a:ext uri="{FF2B5EF4-FFF2-40B4-BE49-F238E27FC236}">
              <a16:creationId xmlns="" xmlns:a16="http://schemas.microsoft.com/office/drawing/2014/main" id="{7C7F6FEF-B900-4605-8BF3-7909C7091270}"/>
            </a:ext>
          </a:extLst>
        </xdr:cNvPr>
        <xdr:cNvSpPr txBox="1"/>
      </xdr:nvSpPr>
      <xdr:spPr>
        <a:xfrm>
          <a:off x="13944600" y="66675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73</xdr:col>
      <xdr:colOff>209550</xdr:colOff>
      <xdr:row>0</xdr:row>
      <xdr:rowOff>114300</xdr:rowOff>
    </xdr:from>
    <xdr:ext cx="1866900" cy="1104900"/>
    <xdr:sp macro="" textlink="'Автомат. ввод'!N4">
      <xdr:nvSpPr>
        <xdr:cNvPr id="2" name="Shape 3">
          <a:extLst>
            <a:ext uri="{FF2B5EF4-FFF2-40B4-BE49-F238E27FC236}">
              <a16:creationId xmlns="" xmlns:a16="http://schemas.microsoft.com/office/drawing/2014/main" id="{41F4FA63-BF7E-4DD2-A00C-1FD787555572}"/>
            </a:ext>
          </a:extLst>
        </xdr:cNvPr>
        <xdr:cNvSpPr txBox="1"/>
      </xdr:nvSpPr>
      <xdr:spPr>
        <a:xfrm>
          <a:off x="14544675" y="114300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67</xdr:col>
      <xdr:colOff>171450</xdr:colOff>
      <xdr:row>0</xdr:row>
      <xdr:rowOff>133350</xdr:rowOff>
    </xdr:from>
    <xdr:ext cx="1866900" cy="110490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285BEE2D-BB87-4AA9-A5D2-8D5DE67CDD94}"/>
            </a:ext>
          </a:extLst>
        </xdr:cNvPr>
        <xdr:cNvSpPr txBox="1"/>
      </xdr:nvSpPr>
      <xdr:spPr>
        <a:xfrm>
          <a:off x="11586210" y="133350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74</xdr:col>
      <xdr:colOff>161925</xdr:colOff>
      <xdr:row>0</xdr:row>
      <xdr:rowOff>161925</xdr:rowOff>
    </xdr:from>
    <xdr:ext cx="1866900" cy="110490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7136128B-41B8-4CE4-8D45-4734294BA691}"/>
            </a:ext>
          </a:extLst>
        </xdr:cNvPr>
        <xdr:cNvSpPr txBox="1"/>
      </xdr:nvSpPr>
      <xdr:spPr>
        <a:xfrm>
          <a:off x="14849475" y="161925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200025</xdr:colOff>
      <xdr:row>0</xdr:row>
      <xdr:rowOff>180975</xdr:rowOff>
    </xdr:from>
    <xdr:ext cx="1771650" cy="10668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F9FD0E12-4228-495B-9B72-D9D99E2C37F8}"/>
            </a:ext>
          </a:extLst>
        </xdr:cNvPr>
        <xdr:cNvSpPr txBox="1"/>
      </xdr:nvSpPr>
      <xdr:spPr>
        <a:xfrm>
          <a:off x="14563725" y="180975"/>
          <a:ext cx="1771650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4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63</xdr:col>
      <xdr:colOff>9525</xdr:colOff>
      <xdr:row>0</xdr:row>
      <xdr:rowOff>9525</xdr:rowOff>
    </xdr:from>
    <xdr:ext cx="1866900" cy="110490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20C63EA6-28E0-47D0-826E-10A88355CF6E}"/>
            </a:ext>
          </a:extLst>
        </xdr:cNvPr>
        <xdr:cNvSpPr txBox="1"/>
      </xdr:nvSpPr>
      <xdr:spPr>
        <a:xfrm>
          <a:off x="14868525" y="9525"/>
          <a:ext cx="1866900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___________(ФИО)
</a:t>
          </a:fld>
          <a:endParaRPr sz="16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F8" sqref="F8"/>
    </sheetView>
  </sheetViews>
  <sheetFormatPr defaultColWidth="12.625" defaultRowHeight="14.25"/>
  <cols>
    <col min="1" max="1" width="2.75" style="109" customWidth="1"/>
    <col min="2" max="2" width="35.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№1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1</v>
      </c>
      <c r="E4" s="255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220" t="s">
        <v>349</v>
      </c>
      <c r="C6" s="114">
        <v>47.055500000000002</v>
      </c>
      <c r="D6" s="111">
        <f>VLOOKUP(D4,завтрак_факт,3,FALSE)</f>
        <v>100</v>
      </c>
      <c r="E6" s="114">
        <f>C6*D6</f>
        <v>4705.55</v>
      </c>
    </row>
    <row r="7" spans="1:5" ht="15">
      <c r="A7" s="111">
        <v>2</v>
      </c>
      <c r="B7" s="220" t="s">
        <v>61</v>
      </c>
      <c r="C7" s="114">
        <v>7.9594999999999994</v>
      </c>
      <c r="D7" s="111">
        <f>D6</f>
        <v>100</v>
      </c>
      <c r="E7" s="114">
        <f>C7*D7</f>
        <v>795.94999999999993</v>
      </c>
    </row>
    <row r="8" spans="1:5" ht="15">
      <c r="A8" s="111">
        <v>3</v>
      </c>
      <c r="B8" s="115" t="s">
        <v>319</v>
      </c>
      <c r="C8" s="114">
        <v>17.085000000000001</v>
      </c>
      <c r="D8" s="111">
        <f>D6</f>
        <v>100</v>
      </c>
      <c r="E8" s="114">
        <f>C8*D8</f>
        <v>1708.5</v>
      </c>
    </row>
    <row r="9" spans="1:5" ht="15">
      <c r="A9" s="111">
        <v>4</v>
      </c>
      <c r="B9" s="115" t="s">
        <v>301</v>
      </c>
      <c r="C9" s="114">
        <v>2.3199999999999998</v>
      </c>
      <c r="D9" s="111">
        <f>D6</f>
        <v>100</v>
      </c>
      <c r="E9" s="249">
        <f>C9*D9</f>
        <v>231.99999999999997</v>
      </c>
    </row>
    <row r="10" spans="1:5" ht="15">
      <c r="A10" s="111">
        <v>5</v>
      </c>
      <c r="B10" s="220"/>
      <c r="C10" s="220"/>
      <c r="D10" s="220"/>
      <c r="E10" s="303"/>
    </row>
    <row r="11" spans="1:5" ht="15" hidden="1">
      <c r="A11" s="111">
        <v>6</v>
      </c>
      <c r="B11" s="129"/>
      <c r="C11" s="129"/>
      <c r="D11" s="408"/>
      <c r="E11" s="409"/>
    </row>
    <row r="12" spans="1:5" ht="15" hidden="1">
      <c r="A12" s="111">
        <v>7</v>
      </c>
      <c r="B12" s="116"/>
      <c r="C12" s="125"/>
      <c r="D12" s="297"/>
      <c r="E12" s="261"/>
    </row>
    <row r="13" spans="1:5" ht="15" hidden="1">
      <c r="A13" s="111">
        <v>8</v>
      </c>
      <c r="B13" s="126"/>
      <c r="C13" s="118"/>
      <c r="D13" s="111"/>
      <c r="E13" s="253"/>
    </row>
    <row r="14" spans="1:5" ht="15" hidden="1">
      <c r="A14" s="111">
        <v>9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8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8" ht="15">
      <c r="A18" s="111">
        <v>1</v>
      </c>
      <c r="B18" s="115" t="s">
        <v>66</v>
      </c>
      <c r="C18" s="114">
        <v>19.616</v>
      </c>
      <c r="D18" s="111">
        <f>VLOOKUP(D4,Фактически_присутствующих,3,FALSE)</f>
        <v>100</v>
      </c>
      <c r="E18" s="114">
        <f>C18*D18</f>
        <v>1961.6</v>
      </c>
    </row>
    <row r="19" spans="1:8" ht="15">
      <c r="A19" s="111">
        <v>2</v>
      </c>
      <c r="B19" s="220" t="s">
        <v>324</v>
      </c>
      <c r="C19" s="114">
        <v>41.043999999999997</v>
      </c>
      <c r="D19" s="111">
        <f>D18</f>
        <v>100</v>
      </c>
      <c r="E19" s="114">
        <f>C19*D19</f>
        <v>4104.3999999999996</v>
      </c>
    </row>
    <row r="20" spans="1:8" ht="15">
      <c r="A20" s="111">
        <v>3</v>
      </c>
      <c r="B20" s="220" t="s">
        <v>286</v>
      </c>
      <c r="C20" s="114">
        <v>1.74</v>
      </c>
      <c r="D20" s="111">
        <f>D19</f>
        <v>100</v>
      </c>
      <c r="E20" s="114">
        <f>C20*D20</f>
        <v>174</v>
      </c>
    </row>
    <row r="21" spans="1:8" ht="15">
      <c r="A21" s="111">
        <v>4</v>
      </c>
      <c r="B21" s="220" t="s">
        <v>341</v>
      </c>
      <c r="C21" s="114">
        <v>12.02</v>
      </c>
      <c r="D21" s="111">
        <f>D18</f>
        <v>100</v>
      </c>
      <c r="E21" s="249">
        <f>C21*D21</f>
        <v>1202</v>
      </c>
    </row>
    <row r="22" spans="1:8" ht="15">
      <c r="A22" s="111">
        <v>5</v>
      </c>
      <c r="B22" s="220"/>
      <c r="C22" s="220"/>
      <c r="D22" s="220"/>
      <c r="E22" s="303"/>
    </row>
    <row r="23" spans="1:8" ht="15" hidden="1">
      <c r="A23" s="111">
        <v>6</v>
      </c>
      <c r="B23" s="220"/>
      <c r="C23" s="114"/>
      <c r="D23" s="111"/>
      <c r="E23" s="253"/>
      <c r="G23" s="153"/>
      <c r="H23" s="153"/>
    </row>
    <row r="24" spans="1:8" ht="15" hidden="1">
      <c r="A24" s="111">
        <v>7</v>
      </c>
      <c r="B24" s="116"/>
      <c r="C24" s="125"/>
      <c r="D24" s="111"/>
      <c r="E24" s="114"/>
    </row>
    <row r="25" spans="1:8" ht="15" hidden="1">
      <c r="A25" s="111"/>
      <c r="B25" s="126"/>
      <c r="C25" s="118"/>
      <c r="D25" s="111"/>
      <c r="E25" s="114"/>
    </row>
    <row r="26" spans="1:8" ht="15" hidden="1">
      <c r="A26" s="111"/>
      <c r="B26" s="119"/>
      <c r="C26" s="118"/>
      <c r="D26" s="120"/>
      <c r="E26" s="118"/>
    </row>
    <row r="27" spans="1:8" ht="1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8" ht="15">
      <c r="A28" s="110"/>
      <c r="B28" s="165"/>
      <c r="C28" s="166"/>
      <c r="D28" s="167"/>
      <c r="E28" s="166"/>
    </row>
    <row r="29" spans="1:8" ht="15">
      <c r="A29" s="110"/>
      <c r="B29" s="122"/>
      <c r="C29" s="257"/>
      <c r="D29" s="257"/>
      <c r="E29" s="257"/>
    </row>
    <row r="30" spans="1:8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8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517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6"/>
  <sheetViews>
    <sheetView workbookViewId="0">
      <selection activeCell="F9" sqref="F9"/>
    </sheetView>
  </sheetViews>
  <sheetFormatPr defaultColWidth="12.625" defaultRowHeight="15" customHeight="1"/>
  <cols>
    <col min="1" max="1" width="2.75" style="109" customWidth="1"/>
    <col min="2" max="2" width="33.25" style="109" customWidth="1"/>
    <col min="3" max="3" width="8.375" style="109" customWidth="1"/>
    <col min="4" max="4" width="11.625" style="109" customWidth="1"/>
    <col min="5" max="5" width="11.62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№10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14</v>
      </c>
      <c r="E4" s="256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128" t="s">
        <v>320</v>
      </c>
      <c r="C6" s="130">
        <v>27.9038</v>
      </c>
      <c r="D6" s="111">
        <f>VLOOKUP(D4,завтрак_факт,3,FALSE)</f>
        <v>100</v>
      </c>
      <c r="E6" s="114">
        <f t="shared" ref="E6:E11" si="0">C6*D6</f>
        <v>2790.38</v>
      </c>
    </row>
    <row r="7" spans="1:5">
      <c r="A7" s="111">
        <v>2</v>
      </c>
      <c r="B7" s="223" t="s">
        <v>333</v>
      </c>
      <c r="C7" s="130">
        <v>6.8461999999999996</v>
      </c>
      <c r="D7" s="111">
        <f>D6</f>
        <v>100</v>
      </c>
      <c r="E7" s="114">
        <f t="shared" si="0"/>
        <v>684.62</v>
      </c>
    </row>
    <row r="8" spans="1:5">
      <c r="A8" s="111">
        <v>3</v>
      </c>
      <c r="B8" s="128" t="s">
        <v>332</v>
      </c>
      <c r="C8" s="130">
        <v>2.3199999999999998</v>
      </c>
      <c r="D8" s="111">
        <f>D6</f>
        <v>100</v>
      </c>
      <c r="E8" s="114">
        <f t="shared" si="0"/>
        <v>231.99999999999997</v>
      </c>
    </row>
    <row r="9" spans="1:5">
      <c r="A9" s="111">
        <v>4</v>
      </c>
      <c r="B9" s="115" t="s">
        <v>285</v>
      </c>
      <c r="C9" s="130">
        <v>6.6</v>
      </c>
      <c r="D9" s="111">
        <f>D6</f>
        <v>100</v>
      </c>
      <c r="E9" s="114">
        <f t="shared" si="0"/>
        <v>660</v>
      </c>
    </row>
    <row r="10" spans="1:5">
      <c r="A10" s="111">
        <v>5</v>
      </c>
      <c r="B10" s="220" t="s">
        <v>45</v>
      </c>
      <c r="C10" s="130">
        <v>13.75</v>
      </c>
      <c r="D10" s="111">
        <f>D6</f>
        <v>100</v>
      </c>
      <c r="E10" s="114">
        <f t="shared" si="0"/>
        <v>1375</v>
      </c>
    </row>
    <row r="11" spans="1:5">
      <c r="A11" s="111">
        <v>6</v>
      </c>
      <c r="B11" s="223" t="s">
        <v>319</v>
      </c>
      <c r="C11" s="130">
        <v>17</v>
      </c>
      <c r="D11" s="111">
        <f>D7</f>
        <v>100</v>
      </c>
      <c r="E11" s="114">
        <f t="shared" si="0"/>
        <v>1700</v>
      </c>
    </row>
    <row r="12" spans="1:5">
      <c r="A12" s="111">
        <v>7</v>
      </c>
      <c r="B12" s="116"/>
      <c r="C12" s="124"/>
      <c r="D12" s="111"/>
      <c r="E12" s="114"/>
    </row>
    <row r="13" spans="1:5" hidden="1">
      <c r="A13" s="111">
        <v>8</v>
      </c>
      <c r="B13" s="117"/>
      <c r="C13" s="118"/>
      <c r="D13" s="111"/>
      <c r="E13" s="114"/>
    </row>
    <row r="14" spans="1:5" hidden="1">
      <c r="A14" s="111">
        <v>9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223" t="s">
        <v>63</v>
      </c>
      <c r="C18" s="130">
        <v>8.0869999999999997</v>
      </c>
      <c r="D18" s="111">
        <f>VLOOKUP(D4,Фактически_присутствующих,3,FALSE)</f>
        <v>100</v>
      </c>
      <c r="E18" s="114">
        <f>C18*D18</f>
        <v>808.69999999999993</v>
      </c>
    </row>
    <row r="19" spans="1:5">
      <c r="A19" s="111">
        <v>2</v>
      </c>
      <c r="B19" s="223" t="s">
        <v>342</v>
      </c>
      <c r="C19" s="130">
        <v>11.05</v>
      </c>
      <c r="D19" s="111">
        <f>D18</f>
        <v>100</v>
      </c>
      <c r="E19" s="114">
        <f>C19*D19</f>
        <v>1105</v>
      </c>
    </row>
    <row r="20" spans="1:5">
      <c r="A20" s="168">
        <v>3</v>
      </c>
      <c r="B20" s="259" t="s">
        <v>325</v>
      </c>
      <c r="C20" s="338">
        <v>41.332999999999998</v>
      </c>
      <c r="D20" s="168">
        <f>D18</f>
        <v>100</v>
      </c>
      <c r="E20" s="249">
        <f>C20*D20</f>
        <v>4133.3</v>
      </c>
    </row>
    <row r="21" spans="1:5">
      <c r="A21" s="111">
        <v>4</v>
      </c>
      <c r="B21" s="282" t="s">
        <v>286</v>
      </c>
      <c r="C21" s="339">
        <v>1.74</v>
      </c>
      <c r="D21" s="260">
        <f>D19</f>
        <v>100</v>
      </c>
      <c r="E21" s="261">
        <f>C21*D21</f>
        <v>174</v>
      </c>
    </row>
    <row r="22" spans="1:5">
      <c r="A22" s="111">
        <v>5</v>
      </c>
      <c r="B22" s="262" t="s">
        <v>45</v>
      </c>
      <c r="C22" s="339">
        <v>12.21</v>
      </c>
      <c r="D22" s="260">
        <f>D20</f>
        <v>100</v>
      </c>
      <c r="E22" s="261">
        <f>C22*D22</f>
        <v>1221</v>
      </c>
    </row>
    <row r="23" spans="1:5">
      <c r="A23" s="260">
        <v>6</v>
      </c>
      <c r="B23" s="260"/>
      <c r="C23" s="260"/>
      <c r="D23" s="260"/>
      <c r="E23" s="260"/>
    </row>
    <row r="24" spans="1:5" hidden="1">
      <c r="A24" s="252">
        <v>7</v>
      </c>
      <c r="B24" s="250"/>
      <c r="C24" s="251"/>
      <c r="D24" s="252"/>
      <c r="E24" s="261"/>
    </row>
    <row r="25" spans="1:5" hidden="1">
      <c r="A25" s="111">
        <v>8</v>
      </c>
      <c r="B25" s="117"/>
      <c r="C25" s="118"/>
      <c r="D25" s="111"/>
      <c r="E25" s="261"/>
    </row>
    <row r="26" spans="1:5" hidden="1">
      <c r="A26" s="111">
        <v>9</v>
      </c>
      <c r="B26" s="119"/>
      <c r="C26" s="118"/>
      <c r="D26" s="120"/>
      <c r="E26" s="261"/>
    </row>
    <row r="27" spans="1: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>
      <c r="A28" s="110"/>
      <c r="B28" s="165"/>
      <c r="C28" s="166"/>
      <c r="D28" s="167"/>
      <c r="E28" s="166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H1016"/>
  <sheetViews>
    <sheetView workbookViewId="0">
      <selection activeCell="F10" sqref="F10"/>
    </sheetView>
  </sheetViews>
  <sheetFormatPr defaultColWidth="12.625" defaultRowHeight="15" customHeight="1"/>
  <cols>
    <col min="1" max="1" width="2.75" style="109" customWidth="1"/>
    <col min="2" max="2" width="35.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№11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15</v>
      </c>
      <c r="E4" s="255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220" t="s">
        <v>349</v>
      </c>
      <c r="C6" s="114">
        <v>47.055500000000002</v>
      </c>
      <c r="D6" s="111">
        <f>VLOOKUP(D4,завтрак_факт,3,FALSE)</f>
        <v>100</v>
      </c>
      <c r="E6" s="114">
        <f>C6*D6</f>
        <v>4705.55</v>
      </c>
    </row>
    <row r="7" spans="1:5">
      <c r="A7" s="111">
        <v>2</v>
      </c>
      <c r="B7" s="220" t="s">
        <v>61</v>
      </c>
      <c r="C7" s="114">
        <v>7.9594999999999994</v>
      </c>
      <c r="D7" s="111">
        <f>D6</f>
        <v>100</v>
      </c>
      <c r="E7" s="114">
        <f>C7*D7</f>
        <v>795.94999999999993</v>
      </c>
    </row>
    <row r="8" spans="1:5">
      <c r="A8" s="111">
        <v>3</v>
      </c>
      <c r="B8" s="115" t="s">
        <v>319</v>
      </c>
      <c r="C8" s="114">
        <v>17.085000000000001</v>
      </c>
      <c r="D8" s="111">
        <f>D6</f>
        <v>100</v>
      </c>
      <c r="E8" s="114">
        <f>C8*D8</f>
        <v>1708.5</v>
      </c>
    </row>
    <row r="9" spans="1:5">
      <c r="A9" s="111">
        <v>4</v>
      </c>
      <c r="B9" s="115" t="s">
        <v>301</v>
      </c>
      <c r="C9" s="114">
        <v>2.3199999999999998</v>
      </c>
      <c r="D9" s="111">
        <f>D6</f>
        <v>100</v>
      </c>
      <c r="E9" s="249">
        <f>C9*D9</f>
        <v>231.99999999999997</v>
      </c>
    </row>
    <row r="10" spans="1:5">
      <c r="A10" s="111">
        <v>5</v>
      </c>
      <c r="B10" s="220"/>
      <c r="C10" s="220"/>
      <c r="D10" s="220"/>
      <c r="E10" s="303"/>
    </row>
    <row r="11" spans="1:5" hidden="1">
      <c r="A11" s="111">
        <v>6</v>
      </c>
      <c r="B11" s="129"/>
      <c r="C11" s="129"/>
      <c r="D11" s="408"/>
      <c r="E11" s="409"/>
    </row>
    <row r="12" spans="1:5" hidden="1">
      <c r="A12" s="111">
        <v>7</v>
      </c>
      <c r="B12" s="116"/>
      <c r="C12" s="125"/>
      <c r="D12" s="297"/>
      <c r="E12" s="261"/>
    </row>
    <row r="13" spans="1:5" hidden="1">
      <c r="A13" s="111">
        <v>8</v>
      </c>
      <c r="B13" s="126"/>
      <c r="C13" s="118"/>
      <c r="D13" s="111"/>
      <c r="E13" s="253"/>
    </row>
    <row r="14" spans="1:5" hidden="1">
      <c r="A14" s="111">
        <v>9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8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8">
      <c r="A18" s="111">
        <v>1</v>
      </c>
      <c r="B18" s="115" t="s">
        <v>66</v>
      </c>
      <c r="C18" s="114">
        <v>19.616</v>
      </c>
      <c r="D18" s="111">
        <f>VLOOKUP(D4,Фактически_присутствующих,3,FALSE)</f>
        <v>100</v>
      </c>
      <c r="E18" s="114">
        <f>C18*D18</f>
        <v>1961.6</v>
      </c>
    </row>
    <row r="19" spans="1:8">
      <c r="A19" s="111">
        <v>2</v>
      </c>
      <c r="B19" s="220" t="s">
        <v>324</v>
      </c>
      <c r="C19" s="114">
        <v>41.043999999999997</v>
      </c>
      <c r="D19" s="111">
        <f>D18</f>
        <v>100</v>
      </c>
      <c r="E19" s="114">
        <f>C19*D19</f>
        <v>4104.3999999999996</v>
      </c>
    </row>
    <row r="20" spans="1:8">
      <c r="A20" s="111">
        <v>3</v>
      </c>
      <c r="B20" s="220" t="s">
        <v>286</v>
      </c>
      <c r="C20" s="114">
        <v>1.74</v>
      </c>
      <c r="D20" s="111">
        <f>D19</f>
        <v>100</v>
      </c>
      <c r="E20" s="114">
        <f>C20*D20</f>
        <v>174</v>
      </c>
    </row>
    <row r="21" spans="1:8">
      <c r="A21" s="111">
        <v>4</v>
      </c>
      <c r="B21" s="220" t="s">
        <v>341</v>
      </c>
      <c r="C21" s="114">
        <v>12.02</v>
      </c>
      <c r="D21" s="111">
        <f>D18</f>
        <v>100</v>
      </c>
      <c r="E21" s="249">
        <f>C21*D21</f>
        <v>1202</v>
      </c>
    </row>
    <row r="22" spans="1:8">
      <c r="A22" s="111">
        <v>5</v>
      </c>
      <c r="B22" s="220"/>
      <c r="C22" s="220"/>
      <c r="D22" s="220"/>
      <c r="E22" s="303"/>
    </row>
    <row r="23" spans="1:8" hidden="1">
      <c r="A23" s="111">
        <v>6</v>
      </c>
      <c r="B23" s="220"/>
      <c r="C23" s="114"/>
      <c r="D23" s="111"/>
      <c r="E23" s="253"/>
      <c r="G23" s="153"/>
      <c r="H23" s="153"/>
    </row>
    <row r="24" spans="1:8" hidden="1">
      <c r="A24" s="111">
        <v>7</v>
      </c>
      <c r="B24" s="116"/>
      <c r="C24" s="125"/>
      <c r="D24" s="111"/>
      <c r="E24" s="114"/>
    </row>
    <row r="25" spans="1:8" hidden="1">
      <c r="A25" s="111"/>
      <c r="B25" s="126"/>
      <c r="C25" s="118"/>
      <c r="D25" s="111"/>
      <c r="E25" s="114"/>
    </row>
    <row r="26" spans="1:8" hidden="1">
      <c r="A26" s="111"/>
      <c r="B26" s="119"/>
      <c r="C26" s="118"/>
      <c r="D26" s="120"/>
      <c r="E26" s="118"/>
    </row>
    <row r="27" spans="1:8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8">
      <c r="A28" s="110"/>
      <c r="B28" s="165"/>
      <c r="C28" s="166"/>
      <c r="D28" s="167"/>
      <c r="E28" s="166"/>
    </row>
    <row r="29" spans="1:8">
      <c r="A29" s="110"/>
      <c r="B29" s="122"/>
      <c r="C29" s="257"/>
      <c r="D29" s="257"/>
      <c r="E29" s="257"/>
    </row>
    <row r="30" spans="1:8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8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F1016"/>
  <sheetViews>
    <sheetView workbookViewId="0">
      <selection activeCell="F9" sqref="F9"/>
    </sheetView>
  </sheetViews>
  <sheetFormatPr defaultColWidth="12.625" defaultRowHeight="14.25"/>
  <cols>
    <col min="1" max="1" width="2.75" style="109" customWidth="1"/>
    <col min="2" max="2" width="33.25" style="109" customWidth="1"/>
    <col min="3" max="3" width="10.2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6" ht="15">
      <c r="A1" s="518" t="str">
        <f>VLOOKUP(D4,Реестр,3)</f>
        <v>Акт №12</v>
      </c>
      <c r="B1" s="518"/>
      <c r="C1" s="518"/>
      <c r="D1" s="518"/>
      <c r="E1" s="518"/>
    </row>
    <row r="2" spans="1:6" ht="13.9" customHeight="1">
      <c r="A2" s="521" t="s">
        <v>253</v>
      </c>
      <c r="B2" s="521"/>
      <c r="C2" s="521"/>
      <c r="D2" s="521"/>
      <c r="E2" s="521"/>
    </row>
    <row r="3" spans="1:6" ht="13.9" customHeight="1">
      <c r="A3" s="522" t="str">
        <f>'Автомат. ввод'!N10</f>
        <v>МКОУ " _________________ СОШ"</v>
      </c>
      <c r="B3" s="522"/>
      <c r="C3" s="522"/>
      <c r="D3" s="522"/>
      <c r="E3" s="522"/>
    </row>
    <row r="4" spans="1:6" ht="18.75">
      <c r="A4" s="110"/>
      <c r="B4" s="200" t="s">
        <v>290</v>
      </c>
      <c r="C4" s="110"/>
      <c r="D4" s="163">
        <v>16</v>
      </c>
      <c r="E4" s="255" t="str">
        <f>ИТОГ!E6</f>
        <v>.10.2024</v>
      </c>
    </row>
    <row r="5" spans="1:6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6" ht="15">
      <c r="A6" s="111">
        <v>1</v>
      </c>
      <c r="B6" s="220" t="s">
        <v>92</v>
      </c>
      <c r="C6" s="114">
        <v>43.931400000000004</v>
      </c>
      <c r="D6" s="111">
        <f>VLOOKUP(D4,завтрак_факт,3,FALSE)</f>
        <v>100</v>
      </c>
      <c r="E6" s="114">
        <f>C6*D6</f>
        <v>4393.1400000000003</v>
      </c>
    </row>
    <row r="7" spans="1:6" ht="15">
      <c r="A7" s="111">
        <v>2</v>
      </c>
      <c r="B7" s="220" t="s">
        <v>301</v>
      </c>
      <c r="C7" s="114">
        <v>2.3199999999999998</v>
      </c>
      <c r="D7" s="111">
        <f>D6</f>
        <v>100</v>
      </c>
      <c r="E7" s="114">
        <f>C7*D7</f>
        <v>231.99999999999997</v>
      </c>
    </row>
    <row r="8" spans="1:6" ht="15">
      <c r="A8" s="111">
        <v>3</v>
      </c>
      <c r="B8" s="220" t="s">
        <v>286</v>
      </c>
      <c r="C8" s="114">
        <v>1.74</v>
      </c>
      <c r="D8" s="111">
        <f>D6</f>
        <v>100</v>
      </c>
      <c r="E8" s="114">
        <f>C8*D8</f>
        <v>174</v>
      </c>
    </row>
    <row r="9" spans="1:6" ht="15">
      <c r="A9" s="111">
        <v>4</v>
      </c>
      <c r="B9" s="259" t="s">
        <v>45</v>
      </c>
      <c r="C9" s="249">
        <v>12.43</v>
      </c>
      <c r="D9" s="168">
        <f>D7</f>
        <v>100</v>
      </c>
      <c r="E9" s="249">
        <f>C9*D9</f>
        <v>1243</v>
      </c>
    </row>
    <row r="10" spans="1:6" ht="15">
      <c r="A10" s="297">
        <v>5</v>
      </c>
      <c r="B10" s="303" t="s">
        <v>53</v>
      </c>
      <c r="C10" s="261">
        <v>13.998599999999998</v>
      </c>
      <c r="D10" s="304">
        <f>D8</f>
        <v>100</v>
      </c>
      <c r="E10" s="410">
        <f>C10*D10</f>
        <v>1399.86</v>
      </c>
    </row>
    <row r="11" spans="1:6" ht="15">
      <c r="A11" s="111">
        <v>6</v>
      </c>
      <c r="B11" s="298"/>
      <c r="C11" s="298"/>
      <c r="D11" s="303"/>
      <c r="E11" s="303"/>
    </row>
    <row r="12" spans="1:6" ht="15" hidden="1">
      <c r="A12" s="111">
        <v>7</v>
      </c>
      <c r="B12" s="115"/>
      <c r="C12" s="114"/>
      <c r="D12" s="110"/>
      <c r="E12" s="407"/>
    </row>
    <row r="13" spans="1:6" ht="15" hidden="1">
      <c r="A13" s="111">
        <v>8</v>
      </c>
      <c r="B13" s="126"/>
      <c r="C13" s="118"/>
      <c r="D13" s="168"/>
      <c r="E13" s="114"/>
    </row>
    <row r="14" spans="1:6" ht="15" hidden="1">
      <c r="A14" s="111">
        <v>9</v>
      </c>
      <c r="B14" s="119"/>
      <c r="C14" s="118"/>
      <c r="D14" s="168"/>
      <c r="E14" s="118"/>
    </row>
    <row r="15" spans="1:6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6" ht="18.75">
      <c r="A16" s="110"/>
      <c r="B16" s="523" t="s">
        <v>292</v>
      </c>
      <c r="C16" s="523"/>
      <c r="D16" s="523"/>
      <c r="E16" s="523"/>
      <c r="F16" s="523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115" t="s">
        <v>69</v>
      </c>
      <c r="C18" s="124">
        <v>17.5364</v>
      </c>
      <c r="D18" s="111">
        <f>VLOOKUP(D4,Фактически_присутствующих,3,FALSE)</f>
        <v>100</v>
      </c>
      <c r="E18" s="114">
        <f>C18*D18</f>
        <v>1753.64</v>
      </c>
    </row>
    <row r="19" spans="1:5" ht="15">
      <c r="A19" s="111">
        <v>2</v>
      </c>
      <c r="B19" s="220" t="s">
        <v>301</v>
      </c>
      <c r="C19" s="124">
        <v>2.3199999999999998</v>
      </c>
      <c r="D19" s="111">
        <f>D18</f>
        <v>100</v>
      </c>
      <c r="E19" s="114">
        <f>C19*D19</f>
        <v>231.99999999999997</v>
      </c>
    </row>
    <row r="20" spans="1:5" ht="15">
      <c r="A20" s="111">
        <v>3</v>
      </c>
      <c r="B20" s="220" t="s">
        <v>355</v>
      </c>
      <c r="C20" s="124">
        <v>33.723599999999998</v>
      </c>
      <c r="D20" s="111">
        <f>D18</f>
        <v>100</v>
      </c>
      <c r="E20" s="114">
        <f>C20*D20</f>
        <v>3372.3599999999997</v>
      </c>
    </row>
    <row r="21" spans="1:5" ht="15">
      <c r="A21" s="111">
        <v>4</v>
      </c>
      <c r="B21" s="302" t="s">
        <v>319</v>
      </c>
      <c r="C21" s="124">
        <v>17</v>
      </c>
      <c r="D21" s="111">
        <f>D18</f>
        <v>100</v>
      </c>
      <c r="E21" s="114">
        <f>C21*D21</f>
        <v>1700</v>
      </c>
    </row>
    <row r="22" spans="1:5" ht="15">
      <c r="A22" s="111">
        <v>5</v>
      </c>
      <c r="B22" s="375" t="s">
        <v>12</v>
      </c>
      <c r="C22" s="124">
        <v>3.84</v>
      </c>
      <c r="D22" s="111">
        <f>D19</f>
        <v>100</v>
      </c>
      <c r="E22" s="114">
        <f>C22*D22</f>
        <v>384</v>
      </c>
    </row>
    <row r="23" spans="1:5" ht="15">
      <c r="A23" s="297">
        <v>6</v>
      </c>
      <c r="B23" s="303"/>
      <c r="C23" s="303"/>
      <c r="D23" s="303"/>
      <c r="E23" s="303"/>
    </row>
    <row r="24" spans="1:5" ht="15" hidden="1">
      <c r="A24" s="111">
        <v>7</v>
      </c>
      <c r="B24" s="298"/>
      <c r="C24" s="298"/>
      <c r="D24" s="298"/>
      <c r="E24" s="303"/>
    </row>
    <row r="25" spans="1:5" ht="15" hidden="1">
      <c r="A25" s="111">
        <v>8</v>
      </c>
      <c r="B25" s="133"/>
      <c r="C25" s="118"/>
      <c r="D25" s="111"/>
      <c r="E25" s="253"/>
    </row>
    <row r="26" spans="1:5" ht="15" hidden="1">
      <c r="A26" s="111"/>
      <c r="B26" s="119"/>
      <c r="C26" s="118"/>
      <c r="D26" s="120"/>
      <c r="E26" s="118"/>
    </row>
    <row r="27" spans="1:5" ht="1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 ht="15">
      <c r="A28" s="110"/>
      <c r="B28" s="121"/>
      <c r="C28" s="524"/>
      <c r="D28" s="524"/>
      <c r="E28" s="524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6">
    <mergeCell ref="B31:B32"/>
    <mergeCell ref="A1:E1"/>
    <mergeCell ref="A2:E2"/>
    <mergeCell ref="A3:E3"/>
    <mergeCell ref="B16:F16"/>
    <mergeCell ref="C28:E28"/>
  </mergeCells>
  <phoneticPr fontId="58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E1013"/>
  <sheetViews>
    <sheetView workbookViewId="0">
      <selection activeCell="F8" sqref="F8"/>
    </sheetView>
  </sheetViews>
  <sheetFormatPr defaultColWidth="12.625" defaultRowHeight="14.25"/>
  <cols>
    <col min="1" max="1" width="2.75" style="109" customWidth="1"/>
    <col min="2" max="2" width="33.25" style="109" customWidth="1"/>
    <col min="3" max="3" width="8.375" style="109" customWidth="1"/>
    <col min="4" max="4" width="11.625" style="109" customWidth="1"/>
    <col min="5" max="5" width="11.62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№13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17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128" t="s">
        <v>350</v>
      </c>
      <c r="C6" s="130">
        <v>35.138500000000001</v>
      </c>
      <c r="D6" s="111">
        <f>VLOOKUP(D4,завтрак_факт,3,FALSE)</f>
        <v>100</v>
      </c>
      <c r="E6" s="114">
        <f>C6*D6</f>
        <v>3513.85</v>
      </c>
    </row>
    <row r="7" spans="1:5" ht="15">
      <c r="A7" s="111">
        <v>2</v>
      </c>
      <c r="B7" s="223" t="s">
        <v>61</v>
      </c>
      <c r="C7" s="130">
        <v>7.9634999999999998</v>
      </c>
      <c r="D7" s="111">
        <f>D6</f>
        <v>100</v>
      </c>
      <c r="E7" s="114">
        <f>C7*D7</f>
        <v>796.35</v>
      </c>
    </row>
    <row r="8" spans="1:5" ht="15">
      <c r="A8" s="111">
        <v>3</v>
      </c>
      <c r="B8" s="128" t="s">
        <v>342</v>
      </c>
      <c r="C8" s="130">
        <v>12.02</v>
      </c>
      <c r="D8" s="111">
        <f>D6</f>
        <v>100</v>
      </c>
      <c r="E8" s="114">
        <f>C8*D8</f>
        <v>1202</v>
      </c>
    </row>
    <row r="9" spans="1:5" ht="15">
      <c r="A9" s="111">
        <v>4</v>
      </c>
      <c r="B9" s="115" t="s">
        <v>286</v>
      </c>
      <c r="C9" s="130">
        <v>1.8979999999999999</v>
      </c>
      <c r="D9" s="111">
        <f>D6</f>
        <v>100</v>
      </c>
      <c r="E9" s="114">
        <f>C9*D9</f>
        <v>189.79999999999998</v>
      </c>
    </row>
    <row r="10" spans="1:5" ht="15">
      <c r="A10" s="111">
        <v>5</v>
      </c>
      <c r="B10" s="220" t="s">
        <v>358</v>
      </c>
      <c r="C10" s="130">
        <v>17.399999999999999</v>
      </c>
      <c r="D10" s="111">
        <f>D6</f>
        <v>100</v>
      </c>
      <c r="E10" s="249">
        <f>C10*D10</f>
        <v>1739.9999999999998</v>
      </c>
    </row>
    <row r="11" spans="1:5" ht="15">
      <c r="A11" s="111">
        <v>6</v>
      </c>
      <c r="B11" s="223"/>
      <c r="C11" s="223"/>
      <c r="D11" s="223"/>
      <c r="E11" s="262"/>
    </row>
    <row r="12" spans="1:5" ht="15" hidden="1">
      <c r="A12" s="111">
        <v>7</v>
      </c>
      <c r="B12" s="116"/>
      <c r="C12" s="116"/>
      <c r="D12" s="116"/>
      <c r="E12" s="281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9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223" t="s">
        <v>63</v>
      </c>
      <c r="C18" s="130">
        <v>9.5983999999999998</v>
      </c>
      <c r="D18" s="111">
        <f>VLOOKUP(D4,Фактически_присутствующих,3,FALSE)</f>
        <v>100</v>
      </c>
      <c r="E18" s="114">
        <f>C18*D18</f>
        <v>959.84</v>
      </c>
    </row>
    <row r="19" spans="1:5" ht="15">
      <c r="A19" s="111">
        <v>2</v>
      </c>
      <c r="B19" s="223" t="s">
        <v>311</v>
      </c>
      <c r="C19" s="130">
        <v>27.701599999999999</v>
      </c>
      <c r="D19" s="111">
        <f>D18</f>
        <v>100</v>
      </c>
      <c r="E19" s="114">
        <f>C19*D19</f>
        <v>2770.16</v>
      </c>
    </row>
    <row r="20" spans="1:5" ht="15">
      <c r="A20" s="168">
        <v>3</v>
      </c>
      <c r="B20" s="259" t="s">
        <v>301</v>
      </c>
      <c r="C20" s="338">
        <v>2.3199999999999998</v>
      </c>
      <c r="D20" s="168">
        <f>D18</f>
        <v>100</v>
      </c>
      <c r="E20" s="249">
        <f>C20*D20</f>
        <v>231.99999999999997</v>
      </c>
    </row>
    <row r="21" spans="1:5" ht="15">
      <c r="A21" s="111">
        <v>4</v>
      </c>
      <c r="B21" s="282" t="s">
        <v>337</v>
      </c>
      <c r="C21" s="339">
        <v>34.799999999999997</v>
      </c>
      <c r="D21" s="260">
        <f>D19</f>
        <v>100</v>
      </c>
      <c r="E21" s="261">
        <f>C21*D21</f>
        <v>3479.9999999999995</v>
      </c>
    </row>
    <row r="22" spans="1:5" ht="15">
      <c r="A22" s="111">
        <v>5</v>
      </c>
      <c r="B22" s="262"/>
      <c r="C22" s="262"/>
      <c r="D22" s="262"/>
      <c r="E22" s="262"/>
    </row>
    <row r="23" spans="1:5" ht="15" hidden="1">
      <c r="A23" s="260">
        <v>6</v>
      </c>
      <c r="B23" s="260"/>
      <c r="C23" s="260"/>
      <c r="D23" s="260"/>
      <c r="E23" s="260"/>
    </row>
    <row r="24" spans="1:5" ht="15" hidden="1">
      <c r="A24" s="252">
        <v>7</v>
      </c>
      <c r="B24" s="250"/>
      <c r="C24" s="251"/>
      <c r="D24" s="252"/>
      <c r="E24" s="261"/>
    </row>
    <row r="25" spans="1:5" ht="15" hidden="1">
      <c r="A25" s="111">
        <v>8</v>
      </c>
      <c r="B25" s="117"/>
      <c r="C25" s="118"/>
      <c r="D25" s="111"/>
      <c r="E25" s="261"/>
    </row>
    <row r="26" spans="1:5" ht="15" hidden="1">
      <c r="A26" s="111">
        <v>9</v>
      </c>
      <c r="B26" s="119"/>
      <c r="C26" s="118"/>
      <c r="D26" s="120"/>
      <c r="E26" s="261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H1013"/>
  <sheetViews>
    <sheetView workbookViewId="0">
      <selection activeCell="F10" sqref="F10"/>
    </sheetView>
  </sheetViews>
  <sheetFormatPr defaultColWidth="12.625" defaultRowHeight="15" customHeight="1"/>
  <cols>
    <col min="1" max="1" width="2.75" style="109" customWidth="1"/>
    <col min="2" max="2" width="34.2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№14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18</v>
      </c>
      <c r="E4" s="255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115" t="s">
        <v>311</v>
      </c>
      <c r="C6" s="114">
        <v>21.657</v>
      </c>
      <c r="D6" s="111">
        <f>VLOOKUP(D4,завтрак_факт,3,FALSE)</f>
        <v>100</v>
      </c>
      <c r="E6" s="114">
        <f>C6*D6</f>
        <v>2165.6999999999998</v>
      </c>
    </row>
    <row r="7" spans="1:5">
      <c r="A7" s="111">
        <v>2</v>
      </c>
      <c r="B7" s="220" t="s">
        <v>301</v>
      </c>
      <c r="C7" s="114">
        <v>2.3199999999999998</v>
      </c>
      <c r="D7" s="111">
        <f>D6</f>
        <v>100</v>
      </c>
      <c r="E7" s="114">
        <f>C7*D7</f>
        <v>231.99999999999997</v>
      </c>
    </row>
    <row r="8" spans="1:5">
      <c r="A8" s="111">
        <v>3</v>
      </c>
      <c r="B8" s="115" t="s">
        <v>45</v>
      </c>
      <c r="C8" s="114">
        <v>11.803000000000001</v>
      </c>
      <c r="D8" s="111">
        <f>D6</f>
        <v>100</v>
      </c>
      <c r="E8" s="114">
        <f>C8*D8</f>
        <v>1180.3000000000002</v>
      </c>
    </row>
    <row r="9" spans="1:5">
      <c r="A9" s="111">
        <v>4</v>
      </c>
      <c r="B9" s="115" t="s">
        <v>337</v>
      </c>
      <c r="C9" s="114">
        <v>34.799999999999997</v>
      </c>
      <c r="D9" s="111">
        <f>D6</f>
        <v>100</v>
      </c>
      <c r="E9" s="114">
        <f>C9*D9</f>
        <v>3479.9999999999995</v>
      </c>
    </row>
    <row r="10" spans="1:5">
      <c r="A10" s="111">
        <v>5</v>
      </c>
      <c r="B10" s="129" t="s">
        <v>12</v>
      </c>
      <c r="C10" s="114">
        <v>3.84</v>
      </c>
      <c r="D10" s="111">
        <f>D7</f>
        <v>100</v>
      </c>
      <c r="E10" s="114">
        <f>C10*D10</f>
        <v>384</v>
      </c>
    </row>
    <row r="11" spans="1:5">
      <c r="A11" s="111">
        <v>6</v>
      </c>
      <c r="B11" s="129"/>
      <c r="C11" s="125"/>
      <c r="D11" s="111"/>
      <c r="E11" s="114"/>
    </row>
    <row r="12" spans="1:5" hidden="1">
      <c r="A12" s="111">
        <v>7</v>
      </c>
      <c r="B12" s="116"/>
      <c r="C12" s="125"/>
      <c r="D12" s="111"/>
      <c r="E12" s="114"/>
    </row>
    <row r="13" spans="1:5" hidden="1">
      <c r="A13" s="111">
        <v>8</v>
      </c>
      <c r="B13" s="126"/>
      <c r="C13" s="118"/>
      <c r="D13" s="111"/>
      <c r="E13" s="114"/>
    </row>
    <row r="14" spans="1:5" hidden="1">
      <c r="A14" s="111">
        <v>9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8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8">
      <c r="A18" s="111">
        <v>1</v>
      </c>
      <c r="B18" s="115" t="s">
        <v>344</v>
      </c>
      <c r="C18" s="114">
        <v>15.7936</v>
      </c>
      <c r="D18" s="111">
        <f>VLOOKUP(D4,Фактически_присутствующих,3,FALSE)</f>
        <v>100</v>
      </c>
      <c r="E18" s="114">
        <f>C18*D18</f>
        <v>1579.36</v>
      </c>
    </row>
    <row r="19" spans="1:8">
      <c r="A19" s="111">
        <v>2</v>
      </c>
      <c r="B19" s="220" t="s">
        <v>345</v>
      </c>
      <c r="C19" s="114">
        <v>42.198399999999999</v>
      </c>
      <c r="D19" s="111">
        <f>D18</f>
        <v>100</v>
      </c>
      <c r="E19" s="114">
        <f>C19*D19</f>
        <v>4219.84</v>
      </c>
    </row>
    <row r="20" spans="1:8">
      <c r="A20" s="111">
        <v>3</v>
      </c>
      <c r="B20" s="115" t="s">
        <v>301</v>
      </c>
      <c r="C20" s="114">
        <v>2.3199999999999998</v>
      </c>
      <c r="D20" s="111">
        <f>D19</f>
        <v>100</v>
      </c>
      <c r="E20" s="114">
        <f>C20*D20</f>
        <v>231.99999999999997</v>
      </c>
    </row>
    <row r="21" spans="1:8">
      <c r="A21" s="111">
        <v>4</v>
      </c>
      <c r="B21" s="220" t="s">
        <v>286</v>
      </c>
      <c r="C21" s="114">
        <v>1.8979999999999999</v>
      </c>
      <c r="D21" s="111">
        <f>D18</f>
        <v>100</v>
      </c>
      <c r="E21" s="114">
        <f>C21*D21</f>
        <v>189.79999999999998</v>
      </c>
    </row>
    <row r="22" spans="1:8">
      <c r="A22" s="111">
        <v>5</v>
      </c>
      <c r="B22" s="115" t="s">
        <v>45</v>
      </c>
      <c r="C22" s="114">
        <v>12.21</v>
      </c>
      <c r="D22" s="111">
        <f>D18</f>
        <v>100</v>
      </c>
      <c r="E22" s="114">
        <f>C22*D22</f>
        <v>1221</v>
      </c>
    </row>
    <row r="23" spans="1:8">
      <c r="A23" s="111">
        <v>6</v>
      </c>
      <c r="B23" s="220"/>
      <c r="C23" s="113"/>
      <c r="D23" s="111"/>
      <c r="E23" s="114"/>
      <c r="G23" s="153"/>
      <c r="H23" s="153"/>
    </row>
    <row r="24" spans="1:8" hidden="1">
      <c r="A24" s="111">
        <v>7</v>
      </c>
      <c r="B24" s="116"/>
      <c r="C24" s="125"/>
      <c r="D24" s="111"/>
      <c r="E24" s="114"/>
    </row>
    <row r="25" spans="1:8" hidden="1">
      <c r="A25" s="111"/>
      <c r="B25" s="126"/>
      <c r="C25" s="118"/>
      <c r="D25" s="111"/>
      <c r="E25" s="114"/>
    </row>
    <row r="26" spans="1:8" hidden="1">
      <c r="A26" s="111"/>
      <c r="B26" s="119"/>
      <c r="C26" s="118"/>
      <c r="D26" s="120"/>
      <c r="E26" s="118"/>
    </row>
    <row r="27" spans="1:8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8">
      <c r="A28" s="110"/>
      <c r="B28" s="165"/>
      <c r="C28" s="166"/>
      <c r="D28" s="167"/>
      <c r="E28" s="166"/>
    </row>
    <row r="29" spans="1:8">
      <c r="A29" s="110"/>
      <c r="B29" s="122"/>
      <c r="C29" s="257"/>
      <c r="D29" s="257"/>
      <c r="E29" s="257"/>
    </row>
    <row r="30" spans="1:8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8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H1013"/>
  <sheetViews>
    <sheetView workbookViewId="0">
      <selection activeCell="F11" sqref="F11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9.25" style="109" bestFit="1" customWidth="1"/>
    <col min="4" max="4" width="9.7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№15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21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220" t="s">
        <v>338</v>
      </c>
      <c r="C6" s="124">
        <v>15.584099999999999</v>
      </c>
      <c r="D6" s="111">
        <f>VLOOKUP(D4,завтрак_факт,3,FALSE)</f>
        <v>100</v>
      </c>
      <c r="E6" s="114">
        <f t="shared" ref="E6:E11" si="0">C6*D6</f>
        <v>1558.4099999999999</v>
      </c>
    </row>
    <row r="7" spans="1:5" ht="15">
      <c r="A7" s="111">
        <v>2</v>
      </c>
      <c r="B7" s="115" t="s">
        <v>61</v>
      </c>
      <c r="C7" s="124">
        <v>7.9588999999999999</v>
      </c>
      <c r="D7" s="111">
        <f>D6</f>
        <v>100</v>
      </c>
      <c r="E7" s="114">
        <f t="shared" si="0"/>
        <v>795.89</v>
      </c>
    </row>
    <row r="8" spans="1:5" ht="15" customHeight="1">
      <c r="A8" s="111">
        <v>3</v>
      </c>
      <c r="B8" s="220" t="s">
        <v>341</v>
      </c>
      <c r="C8" s="124">
        <v>16.87</v>
      </c>
      <c r="D8" s="111">
        <f>D6</f>
        <v>100</v>
      </c>
      <c r="E8" s="114">
        <f t="shared" si="0"/>
        <v>1687</v>
      </c>
    </row>
    <row r="9" spans="1:5" ht="15" customHeight="1">
      <c r="A9" s="111">
        <v>4</v>
      </c>
      <c r="B9" s="220" t="s">
        <v>286</v>
      </c>
      <c r="C9" s="124">
        <v>1.9770000000000001</v>
      </c>
      <c r="D9" s="111">
        <f>D6</f>
        <v>100</v>
      </c>
      <c r="E9" s="114">
        <f t="shared" si="0"/>
        <v>197.70000000000002</v>
      </c>
    </row>
    <row r="10" spans="1:5" ht="15" customHeight="1">
      <c r="A10" s="111">
        <v>5</v>
      </c>
      <c r="B10" s="220" t="s">
        <v>45</v>
      </c>
      <c r="C10" s="124">
        <v>14.63</v>
      </c>
      <c r="D10" s="111">
        <f>D6</f>
        <v>100</v>
      </c>
      <c r="E10" s="114">
        <f t="shared" si="0"/>
        <v>1463</v>
      </c>
    </row>
    <row r="11" spans="1:5" ht="15">
      <c r="A11" s="111">
        <v>6</v>
      </c>
      <c r="B11" s="220" t="s">
        <v>358</v>
      </c>
      <c r="C11" s="124">
        <v>17.399999999999999</v>
      </c>
      <c r="D11" s="111">
        <f>D7</f>
        <v>100</v>
      </c>
      <c r="E11" s="114">
        <f t="shared" si="0"/>
        <v>1739.9999999999998</v>
      </c>
    </row>
    <row r="12" spans="1:5" ht="15">
      <c r="A12" s="111">
        <v>7</v>
      </c>
      <c r="B12" s="116"/>
      <c r="C12" s="124"/>
      <c r="D12" s="111"/>
      <c r="E12" s="114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9</v>
      </c>
      <c r="B14" s="119"/>
      <c r="C14" s="118"/>
      <c r="D14" s="120"/>
      <c r="E14" s="118"/>
    </row>
    <row r="15" spans="1:5" ht="15" customHeight="1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115" t="s">
        <v>66</v>
      </c>
      <c r="C18" s="124">
        <v>16.9542</v>
      </c>
      <c r="D18" s="111">
        <f>VLOOKUP(D4,Фактически_присутствующих,3,FALSE)</f>
        <v>100</v>
      </c>
      <c r="E18" s="114">
        <f>C18*D18</f>
        <v>1695.42</v>
      </c>
    </row>
    <row r="19" spans="1:5" ht="15">
      <c r="A19" s="111">
        <v>2</v>
      </c>
      <c r="B19" s="220" t="s">
        <v>330</v>
      </c>
      <c r="C19" s="124">
        <v>40.927800000000005</v>
      </c>
      <c r="D19" s="111">
        <f>D18</f>
        <v>100</v>
      </c>
      <c r="E19" s="114">
        <f>C19*D19</f>
        <v>4092.7800000000007</v>
      </c>
    </row>
    <row r="20" spans="1:5" ht="15">
      <c r="A20" s="111">
        <v>4</v>
      </c>
      <c r="B20" s="115" t="s">
        <v>45</v>
      </c>
      <c r="C20" s="124">
        <v>12.32</v>
      </c>
      <c r="D20" s="111">
        <f>D18</f>
        <v>100</v>
      </c>
      <c r="E20" s="114">
        <f>C20*D20</f>
        <v>1232</v>
      </c>
    </row>
    <row r="21" spans="1:5" ht="15">
      <c r="A21" s="111">
        <v>5</v>
      </c>
      <c r="B21" s="115" t="s">
        <v>331</v>
      </c>
      <c r="C21" s="124">
        <v>2.3199999999999998</v>
      </c>
      <c r="D21" s="111">
        <f>D18</f>
        <v>100</v>
      </c>
      <c r="E21" s="114">
        <f>C21*D21</f>
        <v>231.99999999999997</v>
      </c>
    </row>
    <row r="22" spans="1:5" ht="15">
      <c r="A22" s="168">
        <v>6</v>
      </c>
      <c r="B22" s="282" t="s">
        <v>286</v>
      </c>
      <c r="C22" s="335">
        <v>1.8979999999999999</v>
      </c>
      <c r="D22" s="168">
        <f>D18</f>
        <v>100</v>
      </c>
      <c r="E22" s="249">
        <f>C22*D22</f>
        <v>189.79999999999998</v>
      </c>
    </row>
    <row r="23" spans="1:5" ht="15">
      <c r="A23" s="336">
        <v>7</v>
      </c>
      <c r="B23" s="337"/>
      <c r="C23" s="337"/>
      <c r="D23" s="337"/>
      <c r="E23" s="337"/>
    </row>
    <row r="24" spans="1:5" ht="15" hidden="1">
      <c r="A24" s="252">
        <v>8</v>
      </c>
      <c r="B24" s="250"/>
      <c r="C24" s="251"/>
      <c r="D24" s="252"/>
      <c r="E24" s="249"/>
    </row>
    <row r="25" spans="1:5" ht="15" hidden="1">
      <c r="A25" s="111">
        <v>8</v>
      </c>
      <c r="B25" s="117"/>
      <c r="C25" s="118"/>
      <c r="D25" s="111"/>
      <c r="E25" s="249"/>
    </row>
    <row r="26" spans="1:5" ht="15" hidden="1">
      <c r="A26" s="111"/>
      <c r="B26" s="119"/>
      <c r="C26" s="118"/>
      <c r="D26" s="120"/>
      <c r="E26" s="249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7442.0000000000009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spans="2:8" ht="15">
      <c r="B33" s="12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64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6"/>
  <sheetViews>
    <sheetView workbookViewId="0">
      <selection activeCell="L33" sqref="L33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9.25" style="109" bestFit="1" customWidth="1"/>
    <col min="4" max="4" width="9.87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№16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27"/>
      <c r="B4" s="200" t="s">
        <v>290</v>
      </c>
      <c r="C4" s="127"/>
      <c r="D4" s="163">
        <v>22</v>
      </c>
      <c r="E4" s="256" t="str">
        <f>ИТОГ!E6</f>
        <v>.10.2024</v>
      </c>
    </row>
    <row r="5" spans="1:5" ht="15">
      <c r="A5" s="112" t="s">
        <v>246</v>
      </c>
      <c r="B5" s="112" t="s">
        <v>50</v>
      </c>
      <c r="C5" s="112" t="s">
        <v>81</v>
      </c>
      <c r="D5" s="112" t="s">
        <v>247</v>
      </c>
      <c r="E5" s="112" t="s">
        <v>248</v>
      </c>
    </row>
    <row r="6" spans="1:5" ht="15">
      <c r="A6" s="112">
        <v>1</v>
      </c>
      <c r="B6" s="115" t="s">
        <v>52</v>
      </c>
      <c r="C6" s="124">
        <v>24.111000000000001</v>
      </c>
      <c r="D6" s="112">
        <f>VLOOKUP(D4,завтрак_факт,3,FALSE)</f>
        <v>100</v>
      </c>
      <c r="E6" s="125">
        <f t="shared" ref="E6:E11" si="0">C6*D6</f>
        <v>2411.1</v>
      </c>
    </row>
    <row r="7" spans="1:5" ht="15">
      <c r="A7" s="112">
        <v>2</v>
      </c>
      <c r="B7" s="115" t="s">
        <v>316</v>
      </c>
      <c r="C7" s="124">
        <v>9.8394999999999992</v>
      </c>
      <c r="D7" s="112">
        <f>D6</f>
        <v>100</v>
      </c>
      <c r="E7" s="125">
        <f t="shared" si="0"/>
        <v>983.94999999999993</v>
      </c>
    </row>
    <row r="8" spans="1:5" ht="15">
      <c r="A8" s="112">
        <v>3</v>
      </c>
      <c r="B8" s="115" t="s">
        <v>319</v>
      </c>
      <c r="C8" s="124">
        <v>17</v>
      </c>
      <c r="D8" s="112">
        <f>D6</f>
        <v>100</v>
      </c>
      <c r="E8" s="125">
        <f t="shared" si="0"/>
        <v>1700</v>
      </c>
    </row>
    <row r="9" spans="1:5" ht="15">
      <c r="A9" s="112">
        <v>4</v>
      </c>
      <c r="B9" s="115" t="s">
        <v>45</v>
      </c>
      <c r="C9" s="124">
        <v>13.2</v>
      </c>
      <c r="D9" s="112">
        <f>D6</f>
        <v>100</v>
      </c>
      <c r="E9" s="125">
        <f t="shared" si="0"/>
        <v>1320</v>
      </c>
    </row>
    <row r="10" spans="1:5" ht="15">
      <c r="A10" s="112">
        <v>5</v>
      </c>
      <c r="B10" s="220" t="s">
        <v>301</v>
      </c>
      <c r="C10" s="124">
        <v>2.3199999999999998</v>
      </c>
      <c r="D10" s="112">
        <f>D6</f>
        <v>100</v>
      </c>
      <c r="E10" s="125">
        <f t="shared" si="0"/>
        <v>231.99999999999997</v>
      </c>
    </row>
    <row r="11" spans="1:5" ht="15">
      <c r="A11" s="112">
        <v>6</v>
      </c>
      <c r="B11" s="115" t="s">
        <v>61</v>
      </c>
      <c r="C11" s="124">
        <v>7.9494999999999996</v>
      </c>
      <c r="D11" s="112">
        <f>D7</f>
        <v>100</v>
      </c>
      <c r="E11" s="125">
        <f t="shared" si="0"/>
        <v>794.94999999999993</v>
      </c>
    </row>
    <row r="12" spans="1:5" ht="15">
      <c r="A12" s="112">
        <v>7</v>
      </c>
      <c r="B12" s="116"/>
      <c r="C12" s="116"/>
      <c r="D12" s="116"/>
      <c r="E12" s="116"/>
    </row>
    <row r="13" spans="1:5" ht="15" hidden="1">
      <c r="A13" s="112">
        <v>8</v>
      </c>
      <c r="B13" s="126"/>
      <c r="C13" s="125"/>
      <c r="D13" s="112"/>
      <c r="E13" s="125"/>
    </row>
    <row r="14" spans="1:5" ht="15" hidden="1">
      <c r="A14" s="111">
        <v>9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7441.9999999999991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2" t="s">
        <v>246</v>
      </c>
      <c r="B17" s="112" t="s">
        <v>50</v>
      </c>
      <c r="C17" s="112" t="s">
        <v>81</v>
      </c>
      <c r="D17" s="112" t="s">
        <v>247</v>
      </c>
      <c r="E17" s="112" t="s">
        <v>248</v>
      </c>
    </row>
    <row r="18" spans="1:5" ht="15">
      <c r="A18" s="112">
        <v>1</v>
      </c>
      <c r="B18" s="220" t="s">
        <v>351</v>
      </c>
      <c r="C18" s="124">
        <v>15.9442</v>
      </c>
      <c r="D18" s="112">
        <f>VLOOKUP(D4,Фактически_присутствующих,3,FALSE)</f>
        <v>100</v>
      </c>
      <c r="E18" s="125">
        <f>C18*D18</f>
        <v>1594.42</v>
      </c>
    </row>
    <row r="19" spans="1:5" ht="15">
      <c r="A19" s="112">
        <v>2</v>
      </c>
      <c r="B19" s="220" t="s">
        <v>311</v>
      </c>
      <c r="C19" s="124">
        <v>26.7258</v>
      </c>
      <c r="D19" s="112">
        <f>D18</f>
        <v>100</v>
      </c>
      <c r="E19" s="125">
        <f>C19*D19</f>
        <v>2672.58</v>
      </c>
    </row>
    <row r="20" spans="1:5" ht="15">
      <c r="A20" s="112">
        <v>3</v>
      </c>
      <c r="B20" s="115" t="s">
        <v>319</v>
      </c>
      <c r="C20" s="124">
        <v>17</v>
      </c>
      <c r="D20" s="112">
        <f>D18</f>
        <v>100</v>
      </c>
      <c r="E20" s="125">
        <f>C20*D20</f>
        <v>1700</v>
      </c>
    </row>
    <row r="21" spans="1:5" ht="15">
      <c r="A21" s="112">
        <v>4</v>
      </c>
      <c r="B21" s="220" t="s">
        <v>45</v>
      </c>
      <c r="C21" s="124">
        <v>12.43</v>
      </c>
      <c r="D21" s="112">
        <f>D18</f>
        <v>100</v>
      </c>
      <c r="E21" s="125">
        <f>C21*D21</f>
        <v>1243</v>
      </c>
    </row>
    <row r="22" spans="1:5" ht="15">
      <c r="A22" s="279">
        <v>5</v>
      </c>
      <c r="B22" s="282" t="s">
        <v>301</v>
      </c>
      <c r="C22" s="335">
        <v>2.3199999999999998</v>
      </c>
      <c r="D22" s="112">
        <f>D19</f>
        <v>100</v>
      </c>
      <c r="E22" s="125">
        <f>C22*D22</f>
        <v>231.99999999999997</v>
      </c>
    </row>
    <row r="23" spans="1:5" ht="15">
      <c r="A23" s="315">
        <v>6</v>
      </c>
      <c r="B23" s="260"/>
      <c r="C23" s="260"/>
      <c r="D23" s="260"/>
      <c r="E23" s="260"/>
    </row>
    <row r="24" spans="1:5" ht="15" hidden="1">
      <c r="A24" s="280">
        <v>7</v>
      </c>
      <c r="B24" s="281"/>
      <c r="C24" s="281"/>
      <c r="D24" s="281"/>
      <c r="E24" s="281"/>
    </row>
    <row r="25" spans="1:5" ht="15" hidden="1">
      <c r="A25" s="112"/>
      <c r="B25" s="126"/>
      <c r="C25" s="125"/>
      <c r="D25" s="112"/>
      <c r="E25" s="125"/>
    </row>
    <row r="26" spans="1:5" ht="15" hidden="1">
      <c r="A26" s="111"/>
      <c r="B26" s="119"/>
      <c r="C26" s="118"/>
      <c r="D26" s="120"/>
      <c r="E26" s="125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5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30.6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22.9" customHeight="1">
      <c r="B32" s="517"/>
      <c r="C32"/>
      <c r="D32"/>
      <c r="E32"/>
    </row>
    <row r="33" spans="2:2" ht="19.899999999999999" customHeight="1">
      <c r="B33" s="121"/>
    </row>
    <row r="34" spans="2:2" ht="14.45" customHeight="1"/>
    <row r="35" spans="2:2" ht="41.4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F11" sqref="F11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№17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23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223" t="s">
        <v>361</v>
      </c>
      <c r="C6" s="124">
        <v>35.302</v>
      </c>
      <c r="D6" s="111">
        <f>VLOOKUP(D4,завтрак_факт,3,FALSE)</f>
        <v>100</v>
      </c>
      <c r="E6" s="114">
        <f>C6*D6</f>
        <v>3530.2</v>
      </c>
    </row>
    <row r="7" spans="1:5" ht="15">
      <c r="A7" s="111">
        <v>2</v>
      </c>
      <c r="B7" s="223" t="s">
        <v>358</v>
      </c>
      <c r="C7" s="124">
        <v>17.399999999999999</v>
      </c>
      <c r="D7" s="111">
        <f>D6</f>
        <v>100</v>
      </c>
      <c r="E7" s="114">
        <f>C7*D7</f>
        <v>1739.9999999999998</v>
      </c>
    </row>
    <row r="8" spans="1:5" ht="15">
      <c r="A8" s="111">
        <v>3</v>
      </c>
      <c r="B8" s="128" t="s">
        <v>286</v>
      </c>
      <c r="C8" s="124">
        <v>1.8979999999999999</v>
      </c>
      <c r="D8" s="111">
        <f>D6</f>
        <v>100</v>
      </c>
      <c r="E8" s="114">
        <f>C8*D8</f>
        <v>189.79999999999998</v>
      </c>
    </row>
    <row r="9" spans="1:5" ht="15">
      <c r="A9" s="111">
        <v>4</v>
      </c>
      <c r="B9" s="223" t="s">
        <v>342</v>
      </c>
      <c r="C9" s="124">
        <v>12.02</v>
      </c>
      <c r="D9" s="111">
        <f>D6</f>
        <v>100</v>
      </c>
      <c r="E9" s="114">
        <f>C9*D9</f>
        <v>1202</v>
      </c>
    </row>
    <row r="10" spans="1:5" ht="15">
      <c r="A10" s="111">
        <v>5</v>
      </c>
      <c r="B10" s="223" t="s">
        <v>353</v>
      </c>
      <c r="C10" s="124">
        <v>7.8</v>
      </c>
      <c r="D10" s="111">
        <f>D6</f>
        <v>100</v>
      </c>
      <c r="E10" s="249">
        <f>C10*D10</f>
        <v>780</v>
      </c>
    </row>
    <row r="11" spans="1:5" ht="15">
      <c r="A11" s="111">
        <v>6</v>
      </c>
      <c r="B11" s="223"/>
      <c r="C11" s="223"/>
      <c r="D11" s="223"/>
      <c r="E11" s="262"/>
    </row>
    <row r="12" spans="1:5" ht="15" hidden="1">
      <c r="A12" s="111">
        <v>7</v>
      </c>
      <c r="B12" s="116"/>
      <c r="C12" s="124"/>
      <c r="D12" s="111"/>
      <c r="E12" s="253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7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223" t="s">
        <v>340</v>
      </c>
      <c r="C18" s="124">
        <v>17.7</v>
      </c>
      <c r="D18" s="111">
        <f>VLOOKUP(D4,Фактически_присутствующих,3,FALSE)</f>
        <v>100</v>
      </c>
      <c r="E18" s="114">
        <f>C18*D18</f>
        <v>1770</v>
      </c>
    </row>
    <row r="19" spans="1:5" ht="15">
      <c r="A19" s="111">
        <v>2</v>
      </c>
      <c r="B19" s="223" t="s">
        <v>362</v>
      </c>
      <c r="C19" s="124">
        <v>32.200000000000003</v>
      </c>
      <c r="D19" s="111">
        <f>D18</f>
        <v>100</v>
      </c>
      <c r="E19" s="114">
        <f>C19*D19</f>
        <v>3220.0000000000005</v>
      </c>
    </row>
    <row r="20" spans="1:5" ht="15">
      <c r="A20" s="111">
        <v>3</v>
      </c>
      <c r="B20" s="128" t="s">
        <v>301</v>
      </c>
      <c r="C20" s="124">
        <v>2.3199999999999998</v>
      </c>
      <c r="D20" s="111">
        <f>D18</f>
        <v>100</v>
      </c>
      <c r="E20" s="114">
        <f>C20*D20</f>
        <v>231.99999999999997</v>
      </c>
    </row>
    <row r="21" spans="1:5" ht="15">
      <c r="A21" s="111">
        <v>4</v>
      </c>
      <c r="B21" s="128" t="s">
        <v>319</v>
      </c>
      <c r="C21" s="124">
        <v>17</v>
      </c>
      <c r="D21" s="111">
        <f>D18</f>
        <v>100</v>
      </c>
      <c r="E21" s="249">
        <f>C21*D21</f>
        <v>1700</v>
      </c>
    </row>
    <row r="22" spans="1:5" ht="15">
      <c r="A22" s="111">
        <v>5</v>
      </c>
      <c r="B22" s="223" t="s">
        <v>11</v>
      </c>
      <c r="C22" s="124">
        <v>5.2</v>
      </c>
      <c r="D22" s="111">
        <f>D19</f>
        <v>100</v>
      </c>
      <c r="E22" s="249">
        <f>C22*D22</f>
        <v>520</v>
      </c>
    </row>
    <row r="23" spans="1:5" ht="15">
      <c r="A23" s="111">
        <v>6</v>
      </c>
      <c r="B23" s="223"/>
      <c r="C23" s="223"/>
      <c r="D23" s="223"/>
      <c r="E23" s="262"/>
    </row>
    <row r="24" spans="1:5" ht="15" hidden="1">
      <c r="A24" s="111">
        <v>7</v>
      </c>
      <c r="B24" s="116"/>
      <c r="C24" s="123"/>
      <c r="D24" s="111"/>
      <c r="E24" s="253"/>
    </row>
    <row r="25" spans="1:5" ht="15" hidden="1">
      <c r="A25" s="111">
        <v>8</v>
      </c>
      <c r="B25" s="117"/>
      <c r="C25" s="118"/>
      <c r="D25" s="111"/>
      <c r="E25" s="114"/>
    </row>
    <row r="26" spans="1:5" ht="15" hidden="1">
      <c r="A26" s="111">
        <v>9</v>
      </c>
      <c r="B26" s="119"/>
      <c r="C26" s="118"/>
      <c r="D26" s="111"/>
      <c r="E26" s="114"/>
    </row>
    <row r="27" spans="1:5" ht="1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F1013"/>
  <sheetViews>
    <sheetView workbookViewId="0">
      <selection activeCell="F10" sqref="F10"/>
    </sheetView>
  </sheetViews>
  <sheetFormatPr defaultColWidth="12.625" defaultRowHeight="14.25"/>
  <cols>
    <col min="1" max="1" width="2.75" style="109" customWidth="1"/>
    <col min="2" max="2" width="32.625" style="109" customWidth="1"/>
    <col min="3" max="3" width="10.2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6" ht="15">
      <c r="A1" s="518" t="str">
        <f>VLOOKUP(D4,Реестр,3)</f>
        <v>Акт №18</v>
      </c>
      <c r="B1" s="518"/>
      <c r="C1" s="518"/>
      <c r="D1" s="518"/>
      <c r="E1" s="518"/>
    </row>
    <row r="2" spans="1:6" ht="13.9" customHeight="1">
      <c r="A2" s="521" t="s">
        <v>253</v>
      </c>
      <c r="B2" s="521"/>
      <c r="C2" s="521"/>
      <c r="D2" s="521"/>
      <c r="E2" s="521"/>
    </row>
    <row r="3" spans="1:6" ht="13.9" customHeight="1">
      <c r="A3" s="522" t="str">
        <f>'Автомат. ввод'!N10</f>
        <v>МКОУ " _________________ СОШ"</v>
      </c>
      <c r="B3" s="522"/>
      <c r="C3" s="522"/>
      <c r="D3" s="522"/>
      <c r="E3" s="522"/>
    </row>
    <row r="4" spans="1:6" ht="18.75">
      <c r="A4" s="110"/>
      <c r="B4" s="200" t="s">
        <v>290</v>
      </c>
      <c r="C4" s="110"/>
      <c r="D4" s="163">
        <v>24</v>
      </c>
      <c r="E4" s="255" t="str">
        <f>ИТОГ!E6</f>
        <v>.10.2024</v>
      </c>
    </row>
    <row r="5" spans="1:6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6" ht="15">
      <c r="A6" s="111">
        <v>1</v>
      </c>
      <c r="B6" s="220" t="s">
        <v>334</v>
      </c>
      <c r="C6" s="114">
        <v>5.1369999999999996</v>
      </c>
      <c r="D6" s="111">
        <f>VLOOKUP(D4,завтрак_факт,3,FALSE)</f>
        <v>100</v>
      </c>
      <c r="E6" s="114">
        <f t="shared" ref="E6:E12" si="0">C6*D6</f>
        <v>513.69999999999993</v>
      </c>
    </row>
    <row r="7" spans="1:6" ht="15">
      <c r="A7" s="111">
        <v>2</v>
      </c>
      <c r="B7" s="220" t="s">
        <v>318</v>
      </c>
      <c r="C7" s="114">
        <v>26.705500000000001</v>
      </c>
      <c r="D7" s="111">
        <f>D6</f>
        <v>100</v>
      </c>
      <c r="E7" s="114">
        <f t="shared" si="0"/>
        <v>2670.55</v>
      </c>
    </row>
    <row r="8" spans="1:6" ht="15">
      <c r="A8" s="111">
        <v>3</v>
      </c>
      <c r="B8" s="220" t="s">
        <v>61</v>
      </c>
      <c r="C8" s="114">
        <v>7.9594999999999994</v>
      </c>
      <c r="D8" s="111">
        <f>D6</f>
        <v>100</v>
      </c>
      <c r="E8" s="114">
        <f t="shared" si="0"/>
        <v>795.94999999999993</v>
      </c>
    </row>
    <row r="9" spans="1:6" ht="15">
      <c r="A9" s="111">
        <v>4</v>
      </c>
      <c r="B9" s="259" t="s">
        <v>286</v>
      </c>
      <c r="C9" s="249">
        <v>1.8979999999999999</v>
      </c>
      <c r="D9" s="168">
        <f>D7</f>
        <v>100</v>
      </c>
      <c r="E9" s="249">
        <f t="shared" si="0"/>
        <v>189.79999999999998</v>
      </c>
    </row>
    <row r="10" spans="1:6" ht="15">
      <c r="A10" s="297">
        <v>5</v>
      </c>
      <c r="B10" s="220" t="s">
        <v>45</v>
      </c>
      <c r="C10" s="124">
        <v>13.2</v>
      </c>
      <c r="D10" s="304">
        <f>D8</f>
        <v>100</v>
      </c>
      <c r="E10" s="261">
        <f t="shared" si="0"/>
        <v>1320</v>
      </c>
    </row>
    <row r="11" spans="1:6" ht="15">
      <c r="A11" s="111">
        <v>6</v>
      </c>
      <c r="B11" s="298" t="s">
        <v>342</v>
      </c>
      <c r="C11" s="253">
        <v>12.02</v>
      </c>
      <c r="D11" s="304">
        <f>D9</f>
        <v>100</v>
      </c>
      <c r="E11" s="261">
        <f t="shared" si="0"/>
        <v>1202</v>
      </c>
    </row>
    <row r="12" spans="1:6" ht="15">
      <c r="A12" s="111">
        <v>7</v>
      </c>
      <c r="B12" s="115" t="s">
        <v>352</v>
      </c>
      <c r="C12" s="253">
        <v>7.5</v>
      </c>
      <c r="D12" s="304">
        <f>D10</f>
        <v>100</v>
      </c>
      <c r="E12" s="261">
        <f t="shared" si="0"/>
        <v>750</v>
      </c>
    </row>
    <row r="13" spans="1:6" ht="15">
      <c r="A13" s="111">
        <v>8</v>
      </c>
      <c r="B13" s="126"/>
      <c r="C13" s="118"/>
      <c r="D13" s="168"/>
      <c r="E13" s="114"/>
    </row>
    <row r="14" spans="1:6" ht="15" hidden="1">
      <c r="A14" s="111">
        <v>9</v>
      </c>
      <c r="B14" s="119"/>
      <c r="C14" s="118"/>
      <c r="D14" s="168"/>
      <c r="E14" s="118"/>
    </row>
    <row r="15" spans="1:6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6" ht="18.75">
      <c r="A16" s="110"/>
      <c r="B16" s="523" t="s">
        <v>292</v>
      </c>
      <c r="C16" s="523"/>
      <c r="D16" s="523"/>
      <c r="E16" s="523"/>
      <c r="F16" s="523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115" t="s">
        <v>354</v>
      </c>
      <c r="C18" s="124">
        <v>5.4390000000000001</v>
      </c>
      <c r="D18" s="111">
        <f>VLOOKUP(D4,Фактически_присутствующих,3,FALSE)</f>
        <v>100</v>
      </c>
      <c r="E18" s="114">
        <f>C18*D18</f>
        <v>543.9</v>
      </c>
    </row>
    <row r="19" spans="1:5" ht="15">
      <c r="A19" s="111">
        <v>2</v>
      </c>
      <c r="B19" s="220" t="s">
        <v>348</v>
      </c>
      <c r="C19" s="124">
        <v>52.442999999999998</v>
      </c>
      <c r="D19" s="111">
        <f>D18</f>
        <v>100</v>
      </c>
      <c r="E19" s="114">
        <f>C19*D19</f>
        <v>5244.3</v>
      </c>
    </row>
    <row r="20" spans="1:5" ht="15">
      <c r="A20" s="111">
        <v>3</v>
      </c>
      <c r="B20" s="220" t="s">
        <v>332</v>
      </c>
      <c r="C20" s="124">
        <v>2.3199999999999998</v>
      </c>
      <c r="D20" s="111">
        <f>D18</f>
        <v>100</v>
      </c>
      <c r="E20" s="114">
        <f>C20*D20</f>
        <v>231.99999999999997</v>
      </c>
    </row>
    <row r="21" spans="1:5" ht="15">
      <c r="A21" s="111">
        <v>4</v>
      </c>
      <c r="B21" s="302" t="s">
        <v>45</v>
      </c>
      <c r="C21" s="124">
        <v>12.32</v>
      </c>
      <c r="D21" s="111">
        <f>D18</f>
        <v>100</v>
      </c>
      <c r="E21" s="114">
        <f>C21*D21</f>
        <v>1232</v>
      </c>
    </row>
    <row r="22" spans="1:5" ht="15">
      <c r="A22" s="111">
        <v>5</v>
      </c>
      <c r="B22" s="302" t="s">
        <v>286</v>
      </c>
      <c r="C22" s="124">
        <v>1.8979999999999999</v>
      </c>
      <c r="D22" s="111">
        <f>D19</f>
        <v>100</v>
      </c>
      <c r="E22" s="249">
        <f>C22*D22</f>
        <v>189.79999999999998</v>
      </c>
    </row>
    <row r="23" spans="1:5" ht="15">
      <c r="A23" s="111">
        <v>6</v>
      </c>
      <c r="B23" s="220"/>
      <c r="C23" s="220"/>
      <c r="D23" s="220"/>
      <c r="E23" s="303"/>
    </row>
    <row r="24" spans="1:5" ht="15" hidden="1">
      <c r="A24" s="111">
        <v>7</v>
      </c>
      <c r="B24" s="131"/>
      <c r="C24" s="132"/>
      <c r="D24" s="111"/>
      <c r="E24" s="253"/>
    </row>
    <row r="25" spans="1:5" ht="15" hidden="1">
      <c r="A25" s="111">
        <v>8</v>
      </c>
      <c r="B25" s="133"/>
      <c r="C25" s="118"/>
      <c r="D25" s="111"/>
      <c r="E25" s="114"/>
    </row>
    <row r="26" spans="1:5" ht="15" hidden="1">
      <c r="A26" s="111"/>
      <c r="B26" s="119"/>
      <c r="C26" s="118"/>
      <c r="D26" s="120"/>
      <c r="E26" s="118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 ht="15">
      <c r="A28" s="110"/>
      <c r="B28" s="121"/>
      <c r="C28" s="524"/>
      <c r="D28" s="524"/>
      <c r="E28" s="524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honeticPr fontId="58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activeCell="F10" sqref="F10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№19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25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223" t="s">
        <v>347</v>
      </c>
      <c r="C6" s="124">
        <v>28.518999999999998</v>
      </c>
      <c r="D6" s="111">
        <f>VLOOKUP(D4,завтрак_факт,3,FALSE)</f>
        <v>100</v>
      </c>
      <c r="E6" s="114">
        <f t="shared" ref="E6:E10" si="0">C6*D6</f>
        <v>2851.8999999999996</v>
      </c>
    </row>
    <row r="7" spans="1:5" ht="15">
      <c r="A7" s="111">
        <v>2</v>
      </c>
      <c r="B7" s="223" t="s">
        <v>323</v>
      </c>
      <c r="C7" s="124">
        <v>17.849</v>
      </c>
      <c r="D7" s="111">
        <f>D6</f>
        <v>100</v>
      </c>
      <c r="E7" s="114">
        <f t="shared" si="0"/>
        <v>1784.9</v>
      </c>
    </row>
    <row r="8" spans="1:5" ht="15">
      <c r="A8" s="111">
        <v>3</v>
      </c>
      <c r="B8" s="128" t="s">
        <v>319</v>
      </c>
      <c r="C8" s="124">
        <v>17</v>
      </c>
      <c r="D8" s="111">
        <f>D6</f>
        <v>100</v>
      </c>
      <c r="E8" s="114">
        <f t="shared" si="0"/>
        <v>1700</v>
      </c>
    </row>
    <row r="9" spans="1:5" ht="15">
      <c r="A9" s="111">
        <v>4</v>
      </c>
      <c r="B9" s="223" t="s">
        <v>331</v>
      </c>
      <c r="C9" s="124">
        <v>2.3199999999999998</v>
      </c>
      <c r="D9" s="111">
        <f>D6</f>
        <v>100</v>
      </c>
      <c r="E9" s="114">
        <f t="shared" si="0"/>
        <v>231.99999999999997</v>
      </c>
    </row>
    <row r="10" spans="1:5" ht="15">
      <c r="A10" s="111">
        <v>5</v>
      </c>
      <c r="B10" s="223" t="s">
        <v>363</v>
      </c>
      <c r="C10" s="124">
        <v>8.7319999999999993</v>
      </c>
      <c r="D10" s="111">
        <f>D6</f>
        <v>100</v>
      </c>
      <c r="E10" s="114">
        <f t="shared" si="0"/>
        <v>873.19999999999993</v>
      </c>
    </row>
    <row r="11" spans="1:5" ht="15">
      <c r="A11" s="111">
        <v>6</v>
      </c>
      <c r="B11" s="223"/>
      <c r="C11" s="124"/>
      <c r="D11" s="111"/>
      <c r="E11" s="114"/>
    </row>
    <row r="12" spans="1:5" ht="15" hidden="1">
      <c r="A12" s="111">
        <v>7</v>
      </c>
      <c r="B12" s="116"/>
      <c r="C12" s="124"/>
      <c r="D12" s="111"/>
      <c r="E12" s="114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7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7441.9999999999991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223" t="s">
        <v>70</v>
      </c>
      <c r="C18" s="124">
        <v>22.669499999999999</v>
      </c>
      <c r="D18" s="111">
        <f>VLOOKUP(D4,Фактически_присутствующих,3,FALSE)</f>
        <v>100</v>
      </c>
      <c r="E18" s="114">
        <f t="shared" ref="E18:E23" si="1">C18*D18</f>
        <v>2266.9499999999998</v>
      </c>
    </row>
    <row r="19" spans="1:5" ht="15">
      <c r="A19" s="111">
        <v>2</v>
      </c>
      <c r="B19" s="223" t="s">
        <v>346</v>
      </c>
      <c r="C19" s="124">
        <v>34.225000000000001</v>
      </c>
      <c r="D19" s="111">
        <f>D18</f>
        <v>100</v>
      </c>
      <c r="E19" s="114">
        <f t="shared" si="1"/>
        <v>3422.5</v>
      </c>
    </row>
    <row r="20" spans="1:5" ht="15">
      <c r="A20" s="111">
        <v>3</v>
      </c>
      <c r="B20" s="128" t="s">
        <v>11</v>
      </c>
      <c r="C20" s="124">
        <v>5.2</v>
      </c>
      <c r="D20" s="111">
        <f>D18</f>
        <v>100</v>
      </c>
      <c r="E20" s="114">
        <f t="shared" si="1"/>
        <v>520</v>
      </c>
    </row>
    <row r="21" spans="1:5" ht="15">
      <c r="A21" s="111">
        <v>4</v>
      </c>
      <c r="B21" s="128" t="s">
        <v>322</v>
      </c>
      <c r="C21" s="124">
        <v>2.3199999999999998</v>
      </c>
      <c r="D21" s="111">
        <f>D18</f>
        <v>100</v>
      </c>
      <c r="E21" s="114">
        <f t="shared" si="1"/>
        <v>231.99999999999997</v>
      </c>
    </row>
    <row r="22" spans="1:5" ht="15">
      <c r="A22" s="111">
        <v>5</v>
      </c>
      <c r="B22" s="223" t="s">
        <v>286</v>
      </c>
      <c r="C22" s="124">
        <v>2.056</v>
      </c>
      <c r="D22" s="111">
        <f>D18</f>
        <v>100</v>
      </c>
      <c r="E22" s="249">
        <f t="shared" si="1"/>
        <v>205.6</v>
      </c>
    </row>
    <row r="23" spans="1:5" ht="15">
      <c r="A23" s="111">
        <v>6</v>
      </c>
      <c r="B23" s="223" t="s">
        <v>61</v>
      </c>
      <c r="C23" s="124">
        <v>7.9494999999999996</v>
      </c>
      <c r="D23" s="111">
        <f>D19</f>
        <v>100</v>
      </c>
      <c r="E23" s="249">
        <f t="shared" si="1"/>
        <v>794.94999999999993</v>
      </c>
    </row>
    <row r="24" spans="1:5" ht="15">
      <c r="A24" s="111">
        <v>7</v>
      </c>
      <c r="B24" s="116"/>
      <c r="C24" s="123"/>
      <c r="D24" s="111"/>
      <c r="E24" s="253"/>
    </row>
    <row r="25" spans="1:5" ht="15" hidden="1">
      <c r="A25" s="111">
        <v>8</v>
      </c>
      <c r="B25" s="117"/>
      <c r="C25" s="118"/>
      <c r="D25" s="111"/>
      <c r="E25" s="114"/>
    </row>
    <row r="26" spans="1:5" ht="15" hidden="1">
      <c r="A26" s="111">
        <v>9</v>
      </c>
      <c r="B26" s="119"/>
      <c r="C26" s="118"/>
      <c r="D26" s="111"/>
      <c r="E26" s="114"/>
    </row>
    <row r="27" spans="1:5" ht="1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013"/>
  <sheetViews>
    <sheetView workbookViewId="0">
      <selection activeCell="F9" sqref="F9"/>
    </sheetView>
  </sheetViews>
  <sheetFormatPr defaultColWidth="12.625" defaultRowHeight="15" customHeight="1"/>
  <cols>
    <col min="1" max="1" width="2.75" style="109" customWidth="1"/>
    <col min="2" max="2" width="33.25" style="109" customWidth="1"/>
    <col min="3" max="3" width="10.2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6">
      <c r="A1" s="518" t="str">
        <f>VLOOKUP(D4,Реестр,3)</f>
        <v>Акт №2</v>
      </c>
      <c r="B1" s="518"/>
      <c r="C1" s="518"/>
      <c r="D1" s="518"/>
      <c r="E1" s="518"/>
    </row>
    <row r="2" spans="1:6" ht="13.9" customHeight="1">
      <c r="A2" s="521" t="s">
        <v>253</v>
      </c>
      <c r="B2" s="521"/>
      <c r="C2" s="521"/>
      <c r="D2" s="521"/>
      <c r="E2" s="521"/>
    </row>
    <row r="3" spans="1:6" ht="13.9" customHeight="1">
      <c r="A3" s="522" t="str">
        <f>'Автомат. ввод'!N10</f>
        <v>МКОУ " _________________ СОШ"</v>
      </c>
      <c r="B3" s="522"/>
      <c r="C3" s="522"/>
      <c r="D3" s="522"/>
      <c r="E3" s="522"/>
    </row>
    <row r="4" spans="1:6" ht="18.75">
      <c r="A4" s="110"/>
      <c r="B4" s="200" t="s">
        <v>290</v>
      </c>
      <c r="C4" s="110"/>
      <c r="D4" s="163">
        <v>2</v>
      </c>
      <c r="E4" s="255" t="str">
        <f>ИТОГ!E6</f>
        <v>.10.2024</v>
      </c>
    </row>
    <row r="5" spans="1:6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6">
      <c r="A6" s="111">
        <v>1</v>
      </c>
      <c r="B6" s="220" t="s">
        <v>92</v>
      </c>
      <c r="C6" s="114">
        <v>43.931400000000004</v>
      </c>
      <c r="D6" s="111">
        <f>VLOOKUP(D4,завтрак_факт,3,FALSE)</f>
        <v>100</v>
      </c>
      <c r="E6" s="114">
        <f>C6*D6</f>
        <v>4393.1400000000003</v>
      </c>
    </row>
    <row r="7" spans="1:6">
      <c r="A7" s="111">
        <v>2</v>
      </c>
      <c r="B7" s="220" t="s">
        <v>301</v>
      </c>
      <c r="C7" s="114">
        <v>2.3199999999999998</v>
      </c>
      <c r="D7" s="111">
        <f>D6</f>
        <v>100</v>
      </c>
      <c r="E7" s="114">
        <f>C7*D7</f>
        <v>231.99999999999997</v>
      </c>
    </row>
    <row r="8" spans="1:6">
      <c r="A8" s="111">
        <v>3</v>
      </c>
      <c r="B8" s="220" t="s">
        <v>286</v>
      </c>
      <c r="C8" s="114">
        <v>1.74</v>
      </c>
      <c r="D8" s="111">
        <f>D6</f>
        <v>100</v>
      </c>
      <c r="E8" s="114">
        <f>C8*D8</f>
        <v>174</v>
      </c>
    </row>
    <row r="9" spans="1:6">
      <c r="A9" s="111">
        <v>4</v>
      </c>
      <c r="B9" s="259" t="s">
        <v>45</v>
      </c>
      <c r="C9" s="249">
        <v>12.43</v>
      </c>
      <c r="D9" s="168">
        <f>D7</f>
        <v>100</v>
      </c>
      <c r="E9" s="249">
        <f>C9*D9</f>
        <v>1243</v>
      </c>
    </row>
    <row r="10" spans="1:6">
      <c r="A10" s="297">
        <v>5</v>
      </c>
      <c r="B10" s="303" t="s">
        <v>53</v>
      </c>
      <c r="C10" s="261">
        <v>13.998599999999998</v>
      </c>
      <c r="D10" s="304">
        <f>D8</f>
        <v>100</v>
      </c>
      <c r="E10" s="410">
        <f>C10*D10</f>
        <v>1399.86</v>
      </c>
    </row>
    <row r="11" spans="1:6">
      <c r="A11" s="111">
        <v>6</v>
      </c>
      <c r="B11" s="298"/>
      <c r="C11" s="298"/>
      <c r="D11" s="303"/>
      <c r="E11" s="303"/>
    </row>
    <row r="12" spans="1:6" hidden="1">
      <c r="A12" s="111">
        <v>7</v>
      </c>
      <c r="B12" s="115"/>
      <c r="C12" s="114"/>
      <c r="D12" s="110"/>
      <c r="E12" s="407"/>
    </row>
    <row r="13" spans="1:6" hidden="1">
      <c r="A13" s="111">
        <v>8</v>
      </c>
      <c r="B13" s="126"/>
      <c r="C13" s="118"/>
      <c r="D13" s="168"/>
      <c r="E13" s="114"/>
    </row>
    <row r="14" spans="1:6" hidden="1">
      <c r="A14" s="111">
        <v>9</v>
      </c>
      <c r="B14" s="119"/>
      <c r="C14" s="118"/>
      <c r="D14" s="168"/>
      <c r="E14" s="118"/>
    </row>
    <row r="15" spans="1:6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6" ht="18.75">
      <c r="A16" s="110"/>
      <c r="B16" s="523" t="s">
        <v>292</v>
      </c>
      <c r="C16" s="523"/>
      <c r="D16" s="523"/>
      <c r="E16" s="523"/>
      <c r="F16" s="523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115" t="s">
        <v>69</v>
      </c>
      <c r="C18" s="124">
        <v>17.5364</v>
      </c>
      <c r="D18" s="111">
        <f>VLOOKUP(D4,Фактически_присутствующих,3,FALSE)</f>
        <v>100</v>
      </c>
      <c r="E18" s="114">
        <f>C18*D18</f>
        <v>1753.64</v>
      </c>
    </row>
    <row r="19" spans="1:5">
      <c r="A19" s="111">
        <v>2</v>
      </c>
      <c r="B19" s="220" t="s">
        <v>301</v>
      </c>
      <c r="C19" s="124">
        <v>2.3199999999999998</v>
      </c>
      <c r="D19" s="111">
        <f>D18</f>
        <v>100</v>
      </c>
      <c r="E19" s="114">
        <f>C19*D19</f>
        <v>231.99999999999997</v>
      </c>
    </row>
    <row r="20" spans="1:5">
      <c r="A20" s="111">
        <v>3</v>
      </c>
      <c r="B20" s="220" t="s">
        <v>355</v>
      </c>
      <c r="C20" s="124">
        <v>33.723599999999998</v>
      </c>
      <c r="D20" s="111">
        <f>D18</f>
        <v>100</v>
      </c>
      <c r="E20" s="114">
        <f>C20*D20</f>
        <v>3372.3599999999997</v>
      </c>
    </row>
    <row r="21" spans="1:5">
      <c r="A21" s="111">
        <v>4</v>
      </c>
      <c r="B21" s="302" t="s">
        <v>319</v>
      </c>
      <c r="C21" s="124">
        <v>17</v>
      </c>
      <c r="D21" s="111">
        <f>D18</f>
        <v>100</v>
      </c>
      <c r="E21" s="114">
        <f>C21*D21</f>
        <v>1700</v>
      </c>
    </row>
    <row r="22" spans="1:5">
      <c r="A22" s="111">
        <v>5</v>
      </c>
      <c r="B22" s="375" t="s">
        <v>12</v>
      </c>
      <c r="C22" s="124">
        <v>3.84</v>
      </c>
      <c r="D22" s="111">
        <f>D19</f>
        <v>100</v>
      </c>
      <c r="E22" s="114">
        <f>C22*D22</f>
        <v>384</v>
      </c>
    </row>
    <row r="23" spans="1:5">
      <c r="A23" s="297">
        <v>6</v>
      </c>
      <c r="B23" s="303"/>
      <c r="C23" s="303"/>
      <c r="D23" s="303"/>
      <c r="E23" s="303"/>
    </row>
    <row r="24" spans="1:5" hidden="1">
      <c r="A24" s="111">
        <v>7</v>
      </c>
      <c r="B24" s="298"/>
      <c r="C24" s="298"/>
      <c r="D24" s="298"/>
      <c r="E24" s="303"/>
    </row>
    <row r="25" spans="1:5" hidden="1">
      <c r="A25" s="111">
        <v>8</v>
      </c>
      <c r="B25" s="133"/>
      <c r="C25" s="118"/>
      <c r="D25" s="111"/>
      <c r="E25" s="253"/>
    </row>
    <row r="26" spans="1:5" hidden="1">
      <c r="A26" s="111"/>
      <c r="B26" s="119"/>
      <c r="C26" s="118"/>
      <c r="D26" s="120"/>
      <c r="E26" s="118"/>
    </row>
    <row r="27" spans="1: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>
      <c r="A28" s="110"/>
      <c r="B28" s="121"/>
      <c r="C28" s="524"/>
      <c r="D28" s="524"/>
      <c r="E28" s="524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E1016"/>
  <sheetViews>
    <sheetView workbookViewId="0">
      <selection activeCell="F9" sqref="F9"/>
    </sheetView>
  </sheetViews>
  <sheetFormatPr defaultColWidth="12.625" defaultRowHeight="15" customHeight="1"/>
  <cols>
    <col min="1" max="1" width="2.75" style="109" customWidth="1"/>
    <col min="2" max="2" width="33.25" style="109" customWidth="1"/>
    <col min="3" max="3" width="8.375" style="109" customWidth="1"/>
    <col min="4" max="4" width="11.625" style="109" customWidth="1"/>
    <col min="5" max="5" width="11.62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№20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28</v>
      </c>
      <c r="E4" s="256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128" t="s">
        <v>320</v>
      </c>
      <c r="C6" s="130">
        <v>27.9038</v>
      </c>
      <c r="D6" s="111">
        <f>VLOOKUP(D4,завтрак_факт,3,FALSE)</f>
        <v>100</v>
      </c>
      <c r="E6" s="114">
        <f t="shared" ref="E6:E11" si="0">C6*D6</f>
        <v>2790.38</v>
      </c>
    </row>
    <row r="7" spans="1:5">
      <c r="A7" s="111">
        <v>2</v>
      </c>
      <c r="B7" s="223" t="s">
        <v>333</v>
      </c>
      <c r="C7" s="130">
        <v>6.8461999999999996</v>
      </c>
      <c r="D7" s="111">
        <f>D6</f>
        <v>100</v>
      </c>
      <c r="E7" s="114">
        <f t="shared" si="0"/>
        <v>684.62</v>
      </c>
    </row>
    <row r="8" spans="1:5">
      <c r="A8" s="111">
        <v>3</v>
      </c>
      <c r="B8" s="128" t="s">
        <v>332</v>
      </c>
      <c r="C8" s="130">
        <v>2.3199999999999998</v>
      </c>
      <c r="D8" s="111">
        <f>D6</f>
        <v>100</v>
      </c>
      <c r="E8" s="114">
        <f t="shared" si="0"/>
        <v>231.99999999999997</v>
      </c>
    </row>
    <row r="9" spans="1:5">
      <c r="A9" s="111">
        <v>4</v>
      </c>
      <c r="B9" s="115" t="s">
        <v>285</v>
      </c>
      <c r="C9" s="130">
        <v>6.6</v>
      </c>
      <c r="D9" s="111">
        <f>D6</f>
        <v>100</v>
      </c>
      <c r="E9" s="114">
        <f t="shared" si="0"/>
        <v>660</v>
      </c>
    </row>
    <row r="10" spans="1:5">
      <c r="A10" s="111">
        <v>5</v>
      </c>
      <c r="B10" s="220" t="s">
        <v>45</v>
      </c>
      <c r="C10" s="130">
        <v>13.75</v>
      </c>
      <c r="D10" s="111">
        <f>D6</f>
        <v>100</v>
      </c>
      <c r="E10" s="114">
        <f t="shared" si="0"/>
        <v>1375</v>
      </c>
    </row>
    <row r="11" spans="1:5">
      <c r="A11" s="111">
        <v>6</v>
      </c>
      <c r="B11" s="223" t="s">
        <v>319</v>
      </c>
      <c r="C11" s="130">
        <v>17</v>
      </c>
      <c r="D11" s="111">
        <f>D7</f>
        <v>100</v>
      </c>
      <c r="E11" s="114">
        <f t="shared" si="0"/>
        <v>1700</v>
      </c>
    </row>
    <row r="12" spans="1:5">
      <c r="A12" s="111">
        <v>7</v>
      </c>
      <c r="B12" s="116"/>
      <c r="C12" s="124"/>
      <c r="D12" s="111"/>
      <c r="E12" s="114"/>
    </row>
    <row r="13" spans="1:5" hidden="1">
      <c r="A13" s="111">
        <v>8</v>
      </c>
      <c r="B13" s="117"/>
      <c r="C13" s="118"/>
      <c r="D13" s="111"/>
      <c r="E13" s="114"/>
    </row>
    <row r="14" spans="1:5" hidden="1">
      <c r="A14" s="111">
        <v>9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223" t="s">
        <v>63</v>
      </c>
      <c r="C18" s="130">
        <v>8.0869999999999997</v>
      </c>
      <c r="D18" s="111">
        <f>VLOOKUP(D4,Фактически_присутствующих,3,FALSE)</f>
        <v>100</v>
      </c>
      <c r="E18" s="114">
        <f>C18*D18</f>
        <v>808.69999999999993</v>
      </c>
    </row>
    <row r="19" spans="1:5">
      <c r="A19" s="111">
        <v>2</v>
      </c>
      <c r="B19" s="223" t="s">
        <v>342</v>
      </c>
      <c r="C19" s="130">
        <v>11.05</v>
      </c>
      <c r="D19" s="111">
        <f>D18</f>
        <v>100</v>
      </c>
      <c r="E19" s="114">
        <f>C19*D19</f>
        <v>1105</v>
      </c>
    </row>
    <row r="20" spans="1:5">
      <c r="A20" s="168">
        <v>3</v>
      </c>
      <c r="B20" s="259" t="s">
        <v>325</v>
      </c>
      <c r="C20" s="338">
        <v>41.332999999999998</v>
      </c>
      <c r="D20" s="168">
        <f>D18</f>
        <v>100</v>
      </c>
      <c r="E20" s="249">
        <f>C20*D20</f>
        <v>4133.3</v>
      </c>
    </row>
    <row r="21" spans="1:5">
      <c r="A21" s="111">
        <v>4</v>
      </c>
      <c r="B21" s="282" t="s">
        <v>286</v>
      </c>
      <c r="C21" s="339">
        <v>1.74</v>
      </c>
      <c r="D21" s="260">
        <f>D19</f>
        <v>100</v>
      </c>
      <c r="E21" s="261">
        <f>C21*D21</f>
        <v>174</v>
      </c>
    </row>
    <row r="22" spans="1:5">
      <c r="A22" s="111">
        <v>5</v>
      </c>
      <c r="B22" s="262" t="s">
        <v>45</v>
      </c>
      <c r="C22" s="339">
        <v>12.21</v>
      </c>
      <c r="D22" s="260">
        <f>D20</f>
        <v>100</v>
      </c>
      <c r="E22" s="261">
        <f>C22*D22</f>
        <v>1221</v>
      </c>
    </row>
    <row r="23" spans="1:5">
      <c r="A23" s="260">
        <v>6</v>
      </c>
      <c r="B23" s="260"/>
      <c r="C23" s="260"/>
      <c r="D23" s="260"/>
      <c r="E23" s="260"/>
    </row>
    <row r="24" spans="1:5" hidden="1">
      <c r="A24" s="252">
        <v>7</v>
      </c>
      <c r="B24" s="250"/>
      <c r="C24" s="251"/>
      <c r="D24" s="252"/>
      <c r="E24" s="261"/>
    </row>
    <row r="25" spans="1:5" hidden="1">
      <c r="A25" s="111">
        <v>8</v>
      </c>
      <c r="B25" s="117"/>
      <c r="C25" s="118"/>
      <c r="D25" s="111"/>
      <c r="E25" s="261"/>
    </row>
    <row r="26" spans="1:5" hidden="1">
      <c r="A26" s="111">
        <v>9</v>
      </c>
      <c r="B26" s="119"/>
      <c r="C26" s="118"/>
      <c r="D26" s="120"/>
      <c r="E26" s="261"/>
    </row>
    <row r="27" spans="1: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>
      <c r="A28" s="110"/>
      <c r="B28" s="165"/>
      <c r="C28" s="166"/>
      <c r="D28" s="167"/>
      <c r="E28" s="166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H1016"/>
  <sheetViews>
    <sheetView workbookViewId="0">
      <selection activeCell="F8" sqref="F8"/>
    </sheetView>
  </sheetViews>
  <sheetFormatPr defaultColWidth="12.625" defaultRowHeight="15" customHeight="1"/>
  <cols>
    <col min="1" max="1" width="2.75" style="109" customWidth="1"/>
    <col min="2" max="2" width="35.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№21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29</v>
      </c>
      <c r="E4" s="255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220" t="s">
        <v>349</v>
      </c>
      <c r="C6" s="114">
        <v>47.055500000000002</v>
      </c>
      <c r="D6" s="111">
        <f>VLOOKUP(D4,завтрак_факт,3,FALSE)</f>
        <v>100</v>
      </c>
      <c r="E6" s="114">
        <f>C6*D6</f>
        <v>4705.55</v>
      </c>
    </row>
    <row r="7" spans="1:5">
      <c r="A7" s="111">
        <v>2</v>
      </c>
      <c r="B7" s="220" t="s">
        <v>61</v>
      </c>
      <c r="C7" s="114">
        <v>7.9594999999999994</v>
      </c>
      <c r="D7" s="111">
        <f>D6</f>
        <v>100</v>
      </c>
      <c r="E7" s="114">
        <f>C7*D7</f>
        <v>795.94999999999993</v>
      </c>
    </row>
    <row r="8" spans="1:5">
      <c r="A8" s="111">
        <v>3</v>
      </c>
      <c r="B8" s="115" t="s">
        <v>319</v>
      </c>
      <c r="C8" s="114">
        <v>17.085000000000001</v>
      </c>
      <c r="D8" s="111">
        <f>D6</f>
        <v>100</v>
      </c>
      <c r="E8" s="114">
        <f>C8*D8</f>
        <v>1708.5</v>
      </c>
    </row>
    <row r="9" spans="1:5">
      <c r="A9" s="111">
        <v>4</v>
      </c>
      <c r="B9" s="115" t="s">
        <v>301</v>
      </c>
      <c r="C9" s="114">
        <v>2.3199999999999998</v>
      </c>
      <c r="D9" s="111">
        <f>D6</f>
        <v>100</v>
      </c>
      <c r="E9" s="249">
        <f>C9*D9</f>
        <v>231.99999999999997</v>
      </c>
    </row>
    <row r="10" spans="1:5">
      <c r="A10" s="111">
        <v>5</v>
      </c>
      <c r="B10" s="220"/>
      <c r="C10" s="220"/>
      <c r="D10" s="220"/>
      <c r="E10" s="303"/>
    </row>
    <row r="11" spans="1:5" hidden="1">
      <c r="A11" s="111">
        <v>6</v>
      </c>
      <c r="B11" s="129"/>
      <c r="C11" s="129"/>
      <c r="D11" s="408"/>
      <c r="E11" s="409"/>
    </row>
    <row r="12" spans="1:5" hidden="1">
      <c r="A12" s="111">
        <v>7</v>
      </c>
      <c r="B12" s="116"/>
      <c r="C12" s="125"/>
      <c r="D12" s="297"/>
      <c r="E12" s="261"/>
    </row>
    <row r="13" spans="1:5" hidden="1">
      <c r="A13" s="111">
        <v>8</v>
      </c>
      <c r="B13" s="126"/>
      <c r="C13" s="118"/>
      <c r="D13" s="111"/>
      <c r="E13" s="253"/>
    </row>
    <row r="14" spans="1:5" hidden="1">
      <c r="A14" s="111">
        <v>9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8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8">
      <c r="A18" s="111">
        <v>1</v>
      </c>
      <c r="B18" s="115" t="s">
        <v>66</v>
      </c>
      <c r="C18" s="114">
        <v>19.616</v>
      </c>
      <c r="D18" s="111">
        <f>VLOOKUP(D4,Фактически_присутствующих,3,FALSE)</f>
        <v>100</v>
      </c>
      <c r="E18" s="114">
        <f>C18*D18</f>
        <v>1961.6</v>
      </c>
    </row>
    <row r="19" spans="1:8">
      <c r="A19" s="111">
        <v>2</v>
      </c>
      <c r="B19" s="220" t="s">
        <v>324</v>
      </c>
      <c r="C19" s="114">
        <v>41.043999999999997</v>
      </c>
      <c r="D19" s="111">
        <f>D18</f>
        <v>100</v>
      </c>
      <c r="E19" s="114">
        <f>C19*D19</f>
        <v>4104.3999999999996</v>
      </c>
    </row>
    <row r="20" spans="1:8">
      <c r="A20" s="111">
        <v>3</v>
      </c>
      <c r="B20" s="220" t="s">
        <v>286</v>
      </c>
      <c r="C20" s="114">
        <v>1.74</v>
      </c>
      <c r="D20" s="111">
        <f>D19</f>
        <v>100</v>
      </c>
      <c r="E20" s="114">
        <f>C20*D20</f>
        <v>174</v>
      </c>
    </row>
    <row r="21" spans="1:8">
      <c r="A21" s="111">
        <v>4</v>
      </c>
      <c r="B21" s="220" t="s">
        <v>341</v>
      </c>
      <c r="C21" s="114">
        <v>12.02</v>
      </c>
      <c r="D21" s="111">
        <f>D18</f>
        <v>100</v>
      </c>
      <c r="E21" s="249">
        <f>C21*D21</f>
        <v>1202</v>
      </c>
    </row>
    <row r="22" spans="1:8">
      <c r="A22" s="111">
        <v>5</v>
      </c>
      <c r="B22" s="220"/>
      <c r="C22" s="220"/>
      <c r="D22" s="220"/>
      <c r="E22" s="303"/>
    </row>
    <row r="23" spans="1:8" hidden="1">
      <c r="A23" s="111">
        <v>6</v>
      </c>
      <c r="B23" s="220"/>
      <c r="C23" s="114"/>
      <c r="D23" s="111"/>
      <c r="E23" s="253"/>
      <c r="G23" s="153"/>
      <c r="H23" s="153"/>
    </row>
    <row r="24" spans="1:8" hidden="1">
      <c r="A24" s="111">
        <v>7</v>
      </c>
      <c r="B24" s="116"/>
      <c r="C24" s="125"/>
      <c r="D24" s="111"/>
      <c r="E24" s="114"/>
    </row>
    <row r="25" spans="1:8" hidden="1">
      <c r="A25" s="111"/>
      <c r="B25" s="126"/>
      <c r="C25" s="118"/>
      <c r="D25" s="111"/>
      <c r="E25" s="114"/>
    </row>
    <row r="26" spans="1:8" hidden="1">
      <c r="A26" s="111"/>
      <c r="B26" s="119"/>
      <c r="C26" s="118"/>
      <c r="D26" s="120"/>
      <c r="E26" s="118"/>
    </row>
    <row r="27" spans="1:8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8">
      <c r="A28" s="110"/>
      <c r="B28" s="165"/>
      <c r="C28" s="166"/>
      <c r="D28" s="167"/>
      <c r="E28" s="166"/>
    </row>
    <row r="29" spans="1:8">
      <c r="A29" s="110"/>
      <c r="B29" s="122"/>
      <c r="C29" s="257"/>
      <c r="D29" s="257"/>
      <c r="E29" s="257"/>
    </row>
    <row r="30" spans="1:8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8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honeticPr fontId="58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F1013"/>
  <sheetViews>
    <sheetView workbookViewId="0">
      <selection activeCell="F9" sqref="F9"/>
    </sheetView>
  </sheetViews>
  <sheetFormatPr defaultColWidth="12.625" defaultRowHeight="15" customHeight="1"/>
  <cols>
    <col min="1" max="1" width="2.75" style="109" customWidth="1"/>
    <col min="2" max="2" width="33.25" style="109" customWidth="1"/>
    <col min="3" max="3" width="10.2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6">
      <c r="A1" s="518" t="str">
        <f>VLOOKUP(D4,Реестр,3)</f>
        <v>Акт №25</v>
      </c>
      <c r="B1" s="518"/>
      <c r="C1" s="518"/>
      <c r="D1" s="518"/>
      <c r="E1" s="518"/>
    </row>
    <row r="2" spans="1:6" ht="13.9" customHeight="1">
      <c r="A2" s="521" t="s">
        <v>253</v>
      </c>
      <c r="B2" s="521"/>
      <c r="C2" s="521"/>
      <c r="D2" s="521"/>
      <c r="E2" s="521"/>
    </row>
    <row r="3" spans="1:6" ht="13.9" customHeight="1">
      <c r="A3" s="522" t="str">
        <f>'Автомат. ввод'!N10</f>
        <v>МКОУ " _________________ СОШ"</v>
      </c>
      <c r="B3" s="522"/>
      <c r="C3" s="522"/>
      <c r="D3" s="522"/>
      <c r="E3" s="522"/>
    </row>
    <row r="4" spans="1:6" ht="18.75">
      <c r="A4" s="110"/>
      <c r="B4" s="200" t="s">
        <v>290</v>
      </c>
      <c r="C4" s="110"/>
      <c r="D4" s="163">
        <v>30</v>
      </c>
      <c r="E4" s="255" t="str">
        <f>ИТОГ!E6</f>
        <v>.10.2024</v>
      </c>
    </row>
    <row r="5" spans="1:6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6">
      <c r="A6" s="111">
        <v>1</v>
      </c>
      <c r="B6" s="220" t="s">
        <v>92</v>
      </c>
      <c r="C6" s="114">
        <v>43.931400000000004</v>
      </c>
      <c r="D6" s="111">
        <f>VLOOKUP(D4,завтрак_факт,3,FALSE)</f>
        <v>100</v>
      </c>
      <c r="E6" s="114">
        <f>C6*D6</f>
        <v>4393.1400000000003</v>
      </c>
    </row>
    <row r="7" spans="1:6">
      <c r="A7" s="111">
        <v>2</v>
      </c>
      <c r="B7" s="220" t="s">
        <v>301</v>
      </c>
      <c r="C7" s="114">
        <v>2.3199999999999998</v>
      </c>
      <c r="D7" s="111">
        <f>D6</f>
        <v>100</v>
      </c>
      <c r="E7" s="114">
        <f>C7*D7</f>
        <v>231.99999999999997</v>
      </c>
    </row>
    <row r="8" spans="1:6">
      <c r="A8" s="111">
        <v>3</v>
      </c>
      <c r="B8" s="220" t="s">
        <v>286</v>
      </c>
      <c r="C8" s="114">
        <v>1.74</v>
      </c>
      <c r="D8" s="111">
        <f>D6</f>
        <v>100</v>
      </c>
      <c r="E8" s="114">
        <f>C8*D8</f>
        <v>174</v>
      </c>
    </row>
    <row r="9" spans="1:6">
      <c r="A9" s="111">
        <v>4</v>
      </c>
      <c r="B9" s="259" t="s">
        <v>45</v>
      </c>
      <c r="C9" s="249">
        <v>12.43</v>
      </c>
      <c r="D9" s="168">
        <f>D7</f>
        <v>100</v>
      </c>
      <c r="E9" s="249">
        <f>C9*D9</f>
        <v>1243</v>
      </c>
    </row>
    <row r="10" spans="1:6">
      <c r="A10" s="297">
        <v>5</v>
      </c>
      <c r="B10" s="303" t="s">
        <v>53</v>
      </c>
      <c r="C10" s="261">
        <v>13.998599999999998</v>
      </c>
      <c r="D10" s="304">
        <f>D8</f>
        <v>100</v>
      </c>
      <c r="E10" s="410">
        <f>C10*D10</f>
        <v>1399.86</v>
      </c>
    </row>
    <row r="11" spans="1:6">
      <c r="A11" s="111">
        <v>6</v>
      </c>
      <c r="B11" s="298"/>
      <c r="C11" s="298"/>
      <c r="D11" s="303"/>
      <c r="E11" s="303"/>
    </row>
    <row r="12" spans="1:6" hidden="1">
      <c r="A12" s="111">
        <v>7</v>
      </c>
      <c r="B12" s="115"/>
      <c r="C12" s="114"/>
      <c r="D12" s="110"/>
      <c r="E12" s="407"/>
    </row>
    <row r="13" spans="1:6" hidden="1">
      <c r="A13" s="111">
        <v>8</v>
      </c>
      <c r="B13" s="126"/>
      <c r="C13" s="118"/>
      <c r="D13" s="168"/>
      <c r="E13" s="114"/>
    </row>
    <row r="14" spans="1:6" hidden="1">
      <c r="A14" s="111">
        <v>9</v>
      </c>
      <c r="B14" s="119"/>
      <c r="C14" s="118"/>
      <c r="D14" s="168"/>
      <c r="E14" s="118"/>
    </row>
    <row r="15" spans="1:6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6" ht="18.75">
      <c r="A16" s="110"/>
      <c r="B16" s="523" t="s">
        <v>292</v>
      </c>
      <c r="C16" s="523"/>
      <c r="D16" s="523"/>
      <c r="E16" s="523"/>
      <c r="F16" s="523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115" t="s">
        <v>69</v>
      </c>
      <c r="C18" s="124">
        <v>17.5364</v>
      </c>
      <c r="D18" s="111">
        <f>VLOOKUP(D4,Фактически_присутствующих,3,FALSE)</f>
        <v>100</v>
      </c>
      <c r="E18" s="114">
        <f>C18*D18</f>
        <v>1753.64</v>
      </c>
    </row>
    <row r="19" spans="1:5">
      <c r="A19" s="111">
        <v>2</v>
      </c>
      <c r="B19" s="220" t="s">
        <v>301</v>
      </c>
      <c r="C19" s="124">
        <v>2.3199999999999998</v>
      </c>
      <c r="D19" s="111">
        <f>D18</f>
        <v>100</v>
      </c>
      <c r="E19" s="114">
        <f>C19*D19</f>
        <v>231.99999999999997</v>
      </c>
    </row>
    <row r="20" spans="1:5">
      <c r="A20" s="111">
        <v>3</v>
      </c>
      <c r="B20" s="220" t="s">
        <v>355</v>
      </c>
      <c r="C20" s="124">
        <v>33.723599999999998</v>
      </c>
      <c r="D20" s="111">
        <f>D18</f>
        <v>100</v>
      </c>
      <c r="E20" s="114">
        <f>C20*D20</f>
        <v>3372.3599999999997</v>
      </c>
    </row>
    <row r="21" spans="1:5">
      <c r="A21" s="111">
        <v>4</v>
      </c>
      <c r="B21" s="302" t="s">
        <v>319</v>
      </c>
      <c r="C21" s="124">
        <v>17</v>
      </c>
      <c r="D21" s="111">
        <f>D18</f>
        <v>100</v>
      </c>
      <c r="E21" s="114">
        <f>C21*D21</f>
        <v>1700</v>
      </c>
    </row>
    <row r="22" spans="1:5">
      <c r="A22" s="111">
        <v>5</v>
      </c>
      <c r="B22" s="375" t="s">
        <v>12</v>
      </c>
      <c r="C22" s="124">
        <v>3.84</v>
      </c>
      <c r="D22" s="111">
        <f>D19</f>
        <v>100</v>
      </c>
      <c r="E22" s="114">
        <f>C22*D22</f>
        <v>384</v>
      </c>
    </row>
    <row r="23" spans="1:5">
      <c r="A23" s="297">
        <v>6</v>
      </c>
      <c r="B23" s="303"/>
      <c r="C23" s="303"/>
      <c r="D23" s="303"/>
      <c r="E23" s="303"/>
    </row>
    <row r="24" spans="1:5" hidden="1">
      <c r="A24" s="111">
        <v>7</v>
      </c>
      <c r="B24" s="298"/>
      <c r="C24" s="298"/>
      <c r="D24" s="298"/>
      <c r="E24" s="303"/>
    </row>
    <row r="25" spans="1:5" hidden="1">
      <c r="A25" s="111">
        <v>8</v>
      </c>
      <c r="B25" s="133"/>
      <c r="C25" s="118"/>
      <c r="D25" s="111"/>
      <c r="E25" s="253"/>
    </row>
    <row r="26" spans="1:5" hidden="1">
      <c r="A26" s="111"/>
      <c r="B26" s="119"/>
      <c r="C26" s="118"/>
      <c r="D26" s="120"/>
      <c r="E26" s="118"/>
    </row>
    <row r="27" spans="1: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>
      <c r="A28" s="110"/>
      <c r="B28" s="121"/>
      <c r="C28" s="524"/>
      <c r="D28" s="524"/>
      <c r="E28" s="524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E1016"/>
  <sheetViews>
    <sheetView workbookViewId="0">
      <selection activeCell="F11" sqref="F11"/>
    </sheetView>
  </sheetViews>
  <sheetFormatPr defaultColWidth="12.625" defaultRowHeight="15" customHeight="1"/>
  <cols>
    <col min="1" max="1" width="2.75" style="109" customWidth="1"/>
    <col min="2" max="2" width="33.25" style="109" customWidth="1"/>
    <col min="3" max="3" width="8.375" style="109" customWidth="1"/>
    <col min="4" max="4" width="11.625" style="109" customWidth="1"/>
    <col min="5" max="5" width="11.62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№25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31</v>
      </c>
      <c r="E4" s="256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128" t="s">
        <v>350</v>
      </c>
      <c r="C6" s="130">
        <v>35.138500000000001</v>
      </c>
      <c r="D6" s="111">
        <f>VLOOKUP(D4,завтрак_факт,3,FALSE)</f>
        <v>100</v>
      </c>
      <c r="E6" s="114">
        <f>C6*D6</f>
        <v>3513.85</v>
      </c>
    </row>
    <row r="7" spans="1:5">
      <c r="A7" s="111">
        <v>2</v>
      </c>
      <c r="B7" s="223" t="s">
        <v>61</v>
      </c>
      <c r="C7" s="130">
        <v>7.9634999999999998</v>
      </c>
      <c r="D7" s="111">
        <f>D6</f>
        <v>100</v>
      </c>
      <c r="E7" s="114">
        <f>C7*D7</f>
        <v>796.35</v>
      </c>
    </row>
    <row r="8" spans="1:5">
      <c r="A8" s="111">
        <v>3</v>
      </c>
      <c r="B8" s="128" t="s">
        <v>342</v>
      </c>
      <c r="C8" s="130">
        <v>12.02</v>
      </c>
      <c r="D8" s="111">
        <f>D6</f>
        <v>100</v>
      </c>
      <c r="E8" s="114">
        <f>C8*D8</f>
        <v>1202</v>
      </c>
    </row>
    <row r="9" spans="1:5">
      <c r="A9" s="111">
        <v>4</v>
      </c>
      <c r="B9" s="115" t="s">
        <v>286</v>
      </c>
      <c r="C9" s="130">
        <v>1.8979999999999999</v>
      </c>
      <c r="D9" s="111">
        <f>D6</f>
        <v>100</v>
      </c>
      <c r="E9" s="114">
        <f>C9*D9</f>
        <v>189.79999999999998</v>
      </c>
    </row>
    <row r="10" spans="1:5">
      <c r="A10" s="111">
        <v>5</v>
      </c>
      <c r="B10" s="220" t="s">
        <v>358</v>
      </c>
      <c r="C10" s="130">
        <v>17.399999999999999</v>
      </c>
      <c r="D10" s="111">
        <f>D6</f>
        <v>100</v>
      </c>
      <c r="E10" s="249">
        <f>C10*D10</f>
        <v>1739.9999999999998</v>
      </c>
    </row>
    <row r="11" spans="1:5">
      <c r="A11" s="111">
        <v>6</v>
      </c>
      <c r="B11" s="223"/>
      <c r="C11" s="223"/>
      <c r="D11" s="223"/>
      <c r="E11" s="262"/>
    </row>
    <row r="12" spans="1:5" hidden="1">
      <c r="A12" s="111">
        <v>7</v>
      </c>
      <c r="B12" s="116"/>
      <c r="C12" s="116"/>
      <c r="D12" s="116"/>
      <c r="E12" s="281"/>
    </row>
    <row r="13" spans="1:5" hidden="1">
      <c r="A13" s="111">
        <v>8</v>
      </c>
      <c r="B13" s="117"/>
      <c r="C13" s="118"/>
      <c r="D13" s="111"/>
      <c r="E13" s="114"/>
    </row>
    <row r="14" spans="1:5" hidden="1">
      <c r="A14" s="111">
        <v>9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223" t="s">
        <v>63</v>
      </c>
      <c r="C18" s="130">
        <v>9.5983999999999998</v>
      </c>
      <c r="D18" s="111">
        <f>VLOOKUP(D4,Фактически_присутствующих,3,FALSE)</f>
        <v>100</v>
      </c>
      <c r="E18" s="114">
        <f>C18*D18</f>
        <v>959.84</v>
      </c>
    </row>
    <row r="19" spans="1:5">
      <c r="A19" s="111">
        <v>2</v>
      </c>
      <c r="B19" s="223" t="s">
        <v>311</v>
      </c>
      <c r="C19" s="130">
        <v>27.701599999999999</v>
      </c>
      <c r="D19" s="111">
        <f>D18</f>
        <v>100</v>
      </c>
      <c r="E19" s="114">
        <f>C19*D19</f>
        <v>2770.16</v>
      </c>
    </row>
    <row r="20" spans="1:5">
      <c r="A20" s="168">
        <v>3</v>
      </c>
      <c r="B20" s="259" t="s">
        <v>301</v>
      </c>
      <c r="C20" s="338">
        <v>2.3199999999999998</v>
      </c>
      <c r="D20" s="168">
        <f>D18</f>
        <v>100</v>
      </c>
      <c r="E20" s="249">
        <f>C20*D20</f>
        <v>231.99999999999997</v>
      </c>
    </row>
    <row r="21" spans="1:5">
      <c r="A21" s="111">
        <v>4</v>
      </c>
      <c r="B21" s="282" t="s">
        <v>337</v>
      </c>
      <c r="C21" s="339">
        <v>34.799999999999997</v>
      </c>
      <c r="D21" s="260">
        <f>D19</f>
        <v>100</v>
      </c>
      <c r="E21" s="261">
        <f>C21*D21</f>
        <v>3479.9999999999995</v>
      </c>
    </row>
    <row r="22" spans="1:5">
      <c r="A22" s="111">
        <v>5</v>
      </c>
      <c r="B22" s="262"/>
      <c r="C22" s="262"/>
      <c r="D22" s="262"/>
      <c r="E22" s="262"/>
    </row>
    <row r="23" spans="1:5" hidden="1">
      <c r="A23" s="260">
        <v>6</v>
      </c>
      <c r="B23" s="260"/>
      <c r="C23" s="260"/>
      <c r="D23" s="260"/>
      <c r="E23" s="260"/>
    </row>
    <row r="24" spans="1:5" hidden="1">
      <c r="A24" s="252">
        <v>7</v>
      </c>
      <c r="B24" s="250"/>
      <c r="C24" s="251"/>
      <c r="D24" s="252"/>
      <c r="E24" s="261"/>
    </row>
    <row r="25" spans="1:5" hidden="1">
      <c r="A25" s="111">
        <v>8</v>
      </c>
      <c r="B25" s="117"/>
      <c r="C25" s="118"/>
      <c r="D25" s="111"/>
      <c r="E25" s="261"/>
    </row>
    <row r="26" spans="1:5" hidden="1">
      <c r="A26" s="111">
        <v>9</v>
      </c>
      <c r="B26" s="119"/>
      <c r="C26" s="118"/>
      <c r="D26" s="120"/>
      <c r="E26" s="261"/>
    </row>
    <row r="27" spans="1: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>
      <c r="A28" s="110"/>
      <c r="B28" s="165"/>
      <c r="C28" s="166"/>
      <c r="D28" s="167"/>
      <c r="E28" s="166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F1013"/>
  <sheetViews>
    <sheetView workbookViewId="0">
      <selection activeCell="E15" sqref="E15"/>
    </sheetView>
  </sheetViews>
  <sheetFormatPr defaultColWidth="12.625" defaultRowHeight="14.25"/>
  <cols>
    <col min="1" max="1" width="2.75" style="109" customWidth="1"/>
    <col min="2" max="2" width="32.625" style="109" customWidth="1"/>
    <col min="3" max="3" width="10.2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6" ht="15">
      <c r="A1" s="518"/>
      <c r="B1" s="518"/>
      <c r="C1" s="518"/>
      <c r="D1" s="518"/>
      <c r="E1" s="518"/>
    </row>
    <row r="2" spans="1:6" ht="13.9" customHeight="1">
      <c r="A2" s="521"/>
      <c r="B2" s="521"/>
      <c r="C2" s="521"/>
      <c r="D2" s="521"/>
      <c r="E2" s="521"/>
    </row>
    <row r="3" spans="1:6" ht="13.9" customHeight="1">
      <c r="A3" s="522"/>
      <c r="B3" s="522"/>
      <c r="C3" s="522"/>
      <c r="D3" s="522"/>
      <c r="E3" s="522"/>
    </row>
    <row r="4" spans="1:6" ht="18.75">
      <c r="A4" s="110"/>
      <c r="B4" s="200"/>
      <c r="C4" s="110"/>
      <c r="D4" s="163"/>
      <c r="E4" s="255"/>
    </row>
    <row r="5" spans="1:6" ht="15">
      <c r="A5" s="111"/>
      <c r="B5" s="111"/>
      <c r="C5" s="111"/>
      <c r="D5" s="111"/>
      <c r="E5" s="111"/>
    </row>
    <row r="6" spans="1:6" ht="15">
      <c r="A6" s="111"/>
      <c r="B6" s="220"/>
      <c r="C6" s="114"/>
      <c r="D6" s="111"/>
      <c r="E6" s="114"/>
    </row>
    <row r="7" spans="1:6" ht="15">
      <c r="A7" s="111"/>
      <c r="B7" s="220"/>
      <c r="C7" s="114"/>
      <c r="D7" s="111"/>
      <c r="E7" s="114"/>
    </row>
    <row r="8" spans="1:6" ht="15">
      <c r="A8" s="111"/>
      <c r="B8" s="220"/>
      <c r="C8" s="114"/>
      <c r="D8" s="111"/>
      <c r="E8" s="114"/>
    </row>
    <row r="9" spans="1:6" ht="15">
      <c r="A9" s="111"/>
      <c r="B9" s="259"/>
      <c r="C9" s="249"/>
      <c r="D9" s="168"/>
      <c r="E9" s="249"/>
    </row>
    <row r="10" spans="1:6" ht="15">
      <c r="A10" s="297"/>
      <c r="B10" s="220"/>
      <c r="C10" s="124"/>
      <c r="D10" s="304"/>
      <c r="E10" s="261"/>
    </row>
    <row r="11" spans="1:6" ht="15">
      <c r="A11" s="111"/>
      <c r="B11" s="298"/>
      <c r="C11" s="253"/>
      <c r="D11" s="304"/>
      <c r="E11" s="261"/>
    </row>
    <row r="12" spans="1:6" ht="15">
      <c r="A12" s="111"/>
      <c r="B12" s="115"/>
      <c r="C12" s="253"/>
      <c r="D12" s="304"/>
      <c r="E12" s="261"/>
    </row>
    <row r="13" spans="1:6" ht="15" hidden="1">
      <c r="A13" s="111"/>
      <c r="B13" s="126"/>
      <c r="C13" s="118"/>
      <c r="D13" s="168"/>
      <c r="E13" s="114"/>
    </row>
    <row r="14" spans="1:6" ht="15" hidden="1">
      <c r="A14" s="111"/>
      <c r="B14" s="119"/>
      <c r="C14" s="118"/>
      <c r="D14" s="168"/>
      <c r="E14" s="118"/>
    </row>
    <row r="15" spans="1:6" ht="15">
      <c r="A15" s="111"/>
      <c r="B15" s="119"/>
      <c r="C15" s="118"/>
      <c r="D15" s="120"/>
      <c r="E15" s="118"/>
    </row>
    <row r="16" spans="1:6" ht="18.75">
      <c r="A16" s="110"/>
      <c r="B16" s="523"/>
      <c r="C16" s="523"/>
      <c r="D16" s="523"/>
      <c r="E16" s="523"/>
      <c r="F16" s="523"/>
    </row>
    <row r="17" spans="1:5" ht="15">
      <c r="A17" s="111"/>
      <c r="B17" s="111"/>
      <c r="C17" s="111"/>
      <c r="D17" s="111"/>
      <c r="E17" s="111"/>
    </row>
    <row r="18" spans="1:5" ht="15">
      <c r="A18" s="111"/>
      <c r="B18" s="115"/>
      <c r="C18" s="124"/>
      <c r="D18" s="111"/>
      <c r="E18" s="114"/>
    </row>
    <row r="19" spans="1:5" ht="15">
      <c r="A19" s="111"/>
      <c r="B19" s="220"/>
      <c r="C19" s="124"/>
      <c r="D19" s="111"/>
      <c r="E19" s="114"/>
    </row>
    <row r="20" spans="1:5" ht="15">
      <c r="A20" s="111"/>
      <c r="B20" s="220"/>
      <c r="C20" s="124"/>
      <c r="D20" s="111"/>
      <c r="E20" s="114"/>
    </row>
    <row r="21" spans="1:5" ht="15">
      <c r="A21" s="111"/>
      <c r="B21" s="302"/>
      <c r="C21" s="124"/>
      <c r="D21" s="111"/>
      <c r="E21" s="114"/>
    </row>
    <row r="22" spans="1:5" ht="15">
      <c r="A22" s="111"/>
      <c r="B22" s="302"/>
      <c r="C22" s="124"/>
      <c r="D22" s="111"/>
      <c r="E22" s="249"/>
    </row>
    <row r="23" spans="1:5" ht="15">
      <c r="A23" s="111"/>
      <c r="B23" s="220"/>
      <c r="C23" s="220"/>
      <c r="D23" s="220"/>
      <c r="E23" s="303"/>
    </row>
    <row r="24" spans="1:5" ht="15" hidden="1">
      <c r="A24" s="111"/>
      <c r="B24" s="131"/>
      <c r="C24" s="132"/>
      <c r="D24" s="111"/>
      <c r="E24" s="253"/>
    </row>
    <row r="25" spans="1:5" ht="15" hidden="1">
      <c r="A25" s="111"/>
      <c r="B25" s="133"/>
      <c r="C25" s="118"/>
      <c r="D25" s="111"/>
      <c r="E25" s="114"/>
    </row>
    <row r="26" spans="1:5" ht="15" hidden="1">
      <c r="A26" s="111"/>
      <c r="B26" s="119"/>
      <c r="C26" s="118"/>
      <c r="D26" s="120"/>
      <c r="E26" s="118"/>
    </row>
    <row r="27" spans="1:5" ht="15">
      <c r="A27" s="111"/>
      <c r="B27" s="119"/>
      <c r="C27" s="118"/>
      <c r="D27" s="120"/>
      <c r="E27" s="118"/>
    </row>
    <row r="28" spans="1:5" ht="15">
      <c r="A28" s="110"/>
      <c r="B28" s="121"/>
      <c r="C28" s="524"/>
      <c r="D28" s="524"/>
      <c r="E28" s="524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/>
      <c r="C30"/>
      <c r="D30"/>
      <c r="E30"/>
    </row>
    <row r="31" spans="1:5" ht="14.45" customHeight="1">
      <c r="B31" s="517"/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K28" sqref="K28"/>
    </sheetView>
  </sheetViews>
  <sheetFormatPr defaultColWidth="12.625" defaultRowHeight="14.25"/>
  <cols>
    <col min="1" max="1" width="2.75" style="109" customWidth="1"/>
    <col min="2" max="2" width="33.25" style="109" customWidth="1"/>
    <col min="3" max="3" width="8.375" style="109" customWidth="1"/>
    <col min="4" max="4" width="11.625" style="109" customWidth="1"/>
    <col min="5" max="5" width="11.625" style="109" bestFit="1" customWidth="1"/>
    <col min="6" max="26" width="7.625" style="109" customWidth="1"/>
    <col min="27" max="16384" width="12.625" style="109"/>
  </cols>
  <sheetData>
    <row r="1" spans="1:5" ht="15">
      <c r="A1" s="518"/>
      <c r="B1" s="518"/>
      <c r="C1" s="518"/>
      <c r="D1" s="518"/>
      <c r="E1" s="518"/>
    </row>
    <row r="2" spans="1:5" ht="13.9" customHeight="1">
      <c r="A2" s="519"/>
      <c r="B2" s="519"/>
      <c r="C2" s="519"/>
      <c r="D2" s="519"/>
      <c r="E2" s="519"/>
    </row>
    <row r="3" spans="1:5" ht="13.9" customHeight="1">
      <c r="A3" s="519"/>
      <c r="B3" s="519"/>
      <c r="C3" s="519"/>
      <c r="D3" s="519"/>
      <c r="E3" s="519"/>
    </row>
    <row r="4" spans="1:5" ht="18.75">
      <c r="A4" s="110"/>
      <c r="B4" s="200"/>
      <c r="C4" s="110"/>
      <c r="D4" s="163"/>
      <c r="E4" s="256"/>
    </row>
    <row r="5" spans="1:5" ht="15">
      <c r="A5" s="111"/>
      <c r="B5" s="111"/>
      <c r="C5" s="111"/>
      <c r="D5" s="111"/>
      <c r="E5" s="111"/>
    </row>
    <row r="6" spans="1:5" ht="15">
      <c r="A6" s="111"/>
      <c r="B6" s="128"/>
      <c r="C6" s="130"/>
      <c r="D6" s="111"/>
      <c r="E6" s="114"/>
    </row>
    <row r="7" spans="1:5" ht="15">
      <c r="A7" s="111"/>
      <c r="B7" s="223"/>
      <c r="C7" s="130"/>
      <c r="D7" s="111"/>
      <c r="E7" s="114"/>
    </row>
    <row r="8" spans="1:5" ht="15">
      <c r="A8" s="111"/>
      <c r="B8" s="128"/>
      <c r="C8" s="130"/>
      <c r="D8" s="111"/>
      <c r="E8" s="114"/>
    </row>
    <row r="9" spans="1:5" ht="15">
      <c r="A9" s="111"/>
      <c r="B9" s="115"/>
      <c r="C9" s="130"/>
      <c r="D9" s="111"/>
      <c r="E9" s="114"/>
    </row>
    <row r="10" spans="1:5" ht="15">
      <c r="A10" s="111"/>
      <c r="B10" s="220"/>
      <c r="C10" s="130"/>
      <c r="D10" s="111"/>
      <c r="E10" s="114"/>
    </row>
    <row r="11" spans="1:5" ht="15">
      <c r="A11" s="111"/>
      <c r="B11" s="223"/>
      <c r="C11" s="130"/>
      <c r="D11" s="111"/>
      <c r="E11" s="114"/>
    </row>
    <row r="12" spans="1:5" ht="15">
      <c r="A12" s="111"/>
      <c r="B12" s="116"/>
      <c r="C12" s="124"/>
      <c r="D12" s="111"/>
      <c r="E12" s="114"/>
    </row>
    <row r="13" spans="1:5" ht="15" hidden="1">
      <c r="A13" s="111"/>
      <c r="B13" s="117"/>
      <c r="C13" s="118"/>
      <c r="D13" s="111"/>
      <c r="E13" s="114"/>
    </row>
    <row r="14" spans="1:5" ht="15" hidden="1">
      <c r="A14" s="111"/>
      <c r="B14" s="119"/>
      <c r="C14" s="118"/>
      <c r="D14" s="120"/>
      <c r="E14" s="118"/>
    </row>
    <row r="15" spans="1:5" ht="15">
      <c r="A15" s="111"/>
      <c r="B15" s="119"/>
      <c r="C15" s="118"/>
      <c r="D15" s="120"/>
      <c r="E15" s="118"/>
    </row>
    <row r="16" spans="1:5" ht="18.75">
      <c r="A16" s="520"/>
      <c r="B16" s="520"/>
      <c r="C16" s="520"/>
      <c r="D16" s="520"/>
      <c r="E16" s="520"/>
    </row>
    <row r="17" spans="1:5" ht="15">
      <c r="A17" s="111"/>
      <c r="B17" s="111"/>
      <c r="C17" s="111"/>
      <c r="D17" s="111"/>
      <c r="E17" s="111"/>
    </row>
    <row r="18" spans="1:5" ht="15">
      <c r="A18" s="111"/>
      <c r="B18" s="223"/>
      <c r="C18" s="130"/>
      <c r="D18" s="111"/>
      <c r="E18" s="114"/>
    </row>
    <row r="19" spans="1:5" ht="15">
      <c r="A19" s="111"/>
      <c r="B19" s="223"/>
      <c r="C19" s="130"/>
      <c r="D19" s="111"/>
      <c r="E19" s="114"/>
    </row>
    <row r="20" spans="1:5" ht="15">
      <c r="A20" s="168"/>
      <c r="B20" s="259"/>
      <c r="C20" s="338"/>
      <c r="D20" s="168"/>
      <c r="E20" s="249"/>
    </row>
    <row r="21" spans="1:5" ht="15">
      <c r="A21" s="111"/>
      <c r="B21" s="282"/>
      <c r="C21" s="339"/>
      <c r="D21" s="260"/>
      <c r="E21" s="261"/>
    </row>
    <row r="22" spans="1:5" ht="15">
      <c r="A22" s="111"/>
      <c r="B22" s="262"/>
      <c r="C22" s="339"/>
      <c r="D22" s="260"/>
      <c r="E22" s="261"/>
    </row>
    <row r="23" spans="1:5" ht="15">
      <c r="A23" s="260"/>
      <c r="B23" s="260"/>
      <c r="C23" s="260"/>
      <c r="D23" s="260"/>
      <c r="E23" s="260"/>
    </row>
    <row r="24" spans="1:5" ht="15" hidden="1">
      <c r="A24" s="252"/>
      <c r="B24" s="250"/>
      <c r="C24" s="251"/>
      <c r="D24" s="252"/>
      <c r="E24" s="261"/>
    </row>
    <row r="25" spans="1:5" ht="15" hidden="1">
      <c r="A25" s="111"/>
      <c r="B25" s="117"/>
      <c r="C25" s="118"/>
      <c r="D25" s="111"/>
      <c r="E25" s="261"/>
    </row>
    <row r="26" spans="1:5" ht="15" hidden="1">
      <c r="A26" s="111"/>
      <c r="B26" s="119"/>
      <c r="C26" s="118"/>
      <c r="D26" s="120"/>
      <c r="E26" s="261"/>
    </row>
    <row r="27" spans="1:5" ht="15">
      <c r="A27" s="111"/>
      <c r="B27" s="119"/>
      <c r="C27" s="118"/>
      <c r="D27" s="120"/>
      <c r="E27" s="118"/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/>
      <c r="C30"/>
      <c r="D30"/>
      <c r="E30"/>
    </row>
    <row r="31" spans="1:5" ht="14.45" customHeight="1">
      <c r="B31" s="517"/>
      <c r="C31"/>
      <c r="D31"/>
      <c r="E31"/>
    </row>
    <row r="32" spans="1:5" ht="41.45" customHeight="1">
      <c r="B32" s="517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1016"/>
  <sheetViews>
    <sheetView workbookViewId="0">
      <selection activeCell="H12" sqref="H12"/>
    </sheetView>
  </sheetViews>
  <sheetFormatPr defaultColWidth="12.625" defaultRowHeight="15" customHeight="1"/>
  <cols>
    <col min="1" max="1" width="2.75" style="109" customWidth="1"/>
    <col min="2" max="2" width="31.625" style="109" customWidth="1"/>
    <col min="3" max="3" width="9.125" style="109" customWidth="1"/>
    <col min="4" max="4" width="11.625" style="109" customWidth="1"/>
    <col min="5" max="5" width="10.75" style="109" bestFit="1" customWidth="1"/>
    <col min="6" max="9" width="7.625" style="109" customWidth="1"/>
    <col min="10" max="10" width="9.125" style="109" bestFit="1" customWidth="1"/>
    <col min="11" max="26" width="7.625" style="109" customWidth="1"/>
    <col min="27" max="16384" width="12.625" style="109"/>
  </cols>
  <sheetData>
    <row r="1" spans="1:10">
      <c r="A1" s="518"/>
      <c r="B1" s="518"/>
      <c r="C1" s="518"/>
      <c r="D1" s="518"/>
      <c r="E1" s="518"/>
    </row>
    <row r="2" spans="1:10" ht="13.9" customHeight="1">
      <c r="A2" s="519"/>
      <c r="B2" s="519"/>
      <c r="C2" s="519"/>
      <c r="D2" s="519"/>
      <c r="E2" s="519"/>
    </row>
    <row r="3" spans="1:10" ht="13.9" customHeight="1">
      <c r="A3" s="519"/>
      <c r="B3" s="519"/>
      <c r="C3" s="519"/>
      <c r="D3" s="519"/>
      <c r="E3" s="519"/>
    </row>
    <row r="4" spans="1:10" ht="18.75">
      <c r="A4" s="110"/>
      <c r="B4" s="200"/>
      <c r="C4" s="110"/>
      <c r="D4" s="163"/>
      <c r="E4" s="255"/>
    </row>
    <row r="5" spans="1:10">
      <c r="A5" s="111"/>
      <c r="B5" s="111"/>
      <c r="C5" s="111"/>
      <c r="D5" s="111"/>
      <c r="E5" s="111"/>
    </row>
    <row r="6" spans="1:10">
      <c r="A6" s="111"/>
      <c r="B6" s="128"/>
      <c r="C6" s="124"/>
      <c r="D6" s="111"/>
      <c r="E6" s="114"/>
    </row>
    <row r="7" spans="1:10">
      <c r="A7" s="111"/>
      <c r="B7" s="223"/>
      <c r="C7" s="334"/>
      <c r="D7" s="111"/>
      <c r="E7" s="114"/>
      <c r="J7" s="222"/>
    </row>
    <row r="8" spans="1:10">
      <c r="A8" s="111"/>
      <c r="B8" s="223"/>
      <c r="C8" s="124"/>
      <c r="D8" s="111"/>
      <c r="E8" s="114"/>
    </row>
    <row r="9" spans="1:10">
      <c r="A9" s="111"/>
      <c r="B9" s="128"/>
      <c r="C9" s="124"/>
      <c r="D9" s="111"/>
      <c r="E9" s="114"/>
    </row>
    <row r="10" spans="1:10">
      <c r="A10" s="111"/>
      <c r="B10" s="223"/>
      <c r="C10" s="124"/>
      <c r="D10" s="111"/>
      <c r="E10" s="114"/>
    </row>
    <row r="11" spans="1:10">
      <c r="A11" s="111"/>
      <c r="B11" s="129"/>
      <c r="C11" s="124"/>
      <c r="D11" s="111"/>
      <c r="E11" s="114"/>
    </row>
    <row r="12" spans="1:10">
      <c r="A12" s="111"/>
      <c r="B12" s="116"/>
      <c r="C12" s="124"/>
      <c r="D12" s="111"/>
      <c r="E12" s="114"/>
    </row>
    <row r="13" spans="1:10">
      <c r="A13" s="111"/>
      <c r="B13" s="129"/>
      <c r="C13" s="124"/>
      <c r="D13" s="111"/>
      <c r="E13" s="114"/>
    </row>
    <row r="14" spans="1:10" hidden="1">
      <c r="A14" s="168"/>
      <c r="B14" s="169"/>
      <c r="C14" s="275"/>
      <c r="D14" s="171"/>
      <c r="E14" s="114"/>
    </row>
    <row r="15" spans="1:10">
      <c r="A15" s="260"/>
      <c r="B15" s="276"/>
      <c r="C15" s="277"/>
      <c r="D15" s="278"/>
      <c r="E15" s="277"/>
    </row>
    <row r="16" spans="1:10" ht="18.75">
      <c r="A16" s="525"/>
      <c r="B16" s="525"/>
      <c r="C16" s="525"/>
      <c r="D16" s="525"/>
      <c r="E16" s="525"/>
    </row>
    <row r="17" spans="1:5">
      <c r="A17" s="111"/>
      <c r="B17" s="111"/>
      <c r="C17" s="111"/>
      <c r="D17" s="111"/>
      <c r="E17" s="111"/>
    </row>
    <row r="18" spans="1:5">
      <c r="A18" s="111"/>
      <c r="B18" s="128"/>
      <c r="C18" s="124"/>
      <c r="D18" s="111"/>
      <c r="E18" s="114"/>
    </row>
    <row r="19" spans="1:5">
      <c r="A19" s="111"/>
      <c r="B19" s="128"/>
      <c r="C19" s="334"/>
      <c r="D19" s="111"/>
      <c r="E19" s="114"/>
    </row>
    <row r="20" spans="1:5">
      <c r="A20" s="111"/>
      <c r="B20" s="223"/>
      <c r="C20" s="124"/>
      <c r="D20" s="111"/>
      <c r="E20" s="114"/>
    </row>
    <row r="21" spans="1:5">
      <c r="A21" s="111"/>
      <c r="B21" s="128"/>
      <c r="C21" s="124"/>
      <c r="D21" s="111"/>
      <c r="E21" s="114"/>
    </row>
    <row r="22" spans="1:5">
      <c r="A22" s="111"/>
      <c r="B22" s="223"/>
      <c r="C22" s="124"/>
      <c r="D22" s="111"/>
      <c r="E22" s="114"/>
    </row>
    <row r="23" spans="1:5">
      <c r="A23" s="111"/>
      <c r="B23" s="129"/>
      <c r="C23" s="124"/>
      <c r="D23" s="111"/>
      <c r="E23" s="114"/>
    </row>
    <row r="24" spans="1:5">
      <c r="A24" s="111"/>
      <c r="B24" s="116"/>
      <c r="C24" s="123"/>
      <c r="D24" s="111"/>
      <c r="E24" s="114"/>
    </row>
    <row r="25" spans="1:5">
      <c r="A25" s="111"/>
      <c r="B25" s="129"/>
      <c r="C25" s="124"/>
      <c r="D25" s="111"/>
      <c r="E25" s="114"/>
    </row>
    <row r="26" spans="1:5" hidden="1">
      <c r="A26" s="168"/>
      <c r="B26" s="169"/>
      <c r="C26" s="275"/>
      <c r="D26" s="171"/>
      <c r="E26" s="170"/>
    </row>
    <row r="27" spans="1:5">
      <c r="A27" s="260"/>
      <c r="B27" s="276"/>
      <c r="C27" s="277"/>
      <c r="D27" s="278"/>
      <c r="E27" s="277"/>
    </row>
    <row r="28" spans="1:5">
      <c r="A28" s="110"/>
      <c r="B28" s="165"/>
      <c r="C28" s="166"/>
      <c r="D28" s="167"/>
      <c r="E28" s="166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/>
      <c r="C30"/>
      <c r="D30"/>
      <c r="E30"/>
    </row>
    <row r="31" spans="1:5" ht="14.45" customHeight="1">
      <c r="B31" s="517"/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O33" sqref="O33"/>
    </sheetView>
  </sheetViews>
  <sheetFormatPr defaultColWidth="12.625" defaultRowHeight="14.25"/>
  <cols>
    <col min="1" max="1" width="2.75" style="109" customWidth="1"/>
    <col min="2" max="2" width="34.375" style="109" customWidth="1"/>
    <col min="3" max="3" width="9.25" style="109" bestFit="1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 customHeight="1">
      <c r="A1" s="518"/>
      <c r="B1" s="518"/>
      <c r="C1" s="518"/>
      <c r="D1" s="518"/>
      <c r="E1" s="518"/>
    </row>
    <row r="2" spans="1:5" ht="17.45" customHeight="1">
      <c r="A2" s="519"/>
      <c r="B2" s="519"/>
      <c r="C2" s="519"/>
      <c r="D2" s="519"/>
      <c r="E2" s="519"/>
    </row>
    <row r="3" spans="1:5" ht="13.9" customHeight="1">
      <c r="A3" s="519"/>
      <c r="B3" s="519"/>
      <c r="C3" s="519"/>
      <c r="D3" s="519"/>
      <c r="E3" s="519"/>
    </row>
    <row r="4" spans="1:5" ht="18.75">
      <c r="A4" s="110"/>
      <c r="B4" s="200"/>
      <c r="C4" s="110"/>
      <c r="D4" s="163"/>
      <c r="E4" s="256"/>
    </row>
    <row r="5" spans="1:5" ht="15.75" customHeight="1">
      <c r="A5" s="111"/>
      <c r="B5" s="111"/>
      <c r="C5" s="111"/>
      <c r="D5" s="111"/>
      <c r="E5" s="111"/>
    </row>
    <row r="6" spans="1:5" ht="15.6" customHeight="1">
      <c r="A6" s="111"/>
      <c r="B6" s="115"/>
      <c r="C6" s="124"/>
      <c r="D6" s="111"/>
      <c r="E6" s="114"/>
    </row>
    <row r="7" spans="1:5" ht="15.75" customHeight="1">
      <c r="A7" s="111"/>
      <c r="B7" s="220"/>
      <c r="C7" s="124"/>
      <c r="D7" s="111"/>
      <c r="E7" s="114"/>
    </row>
    <row r="8" spans="1:5" ht="15.6" customHeight="1">
      <c r="A8" s="111"/>
      <c r="B8" s="115"/>
      <c r="C8" s="124"/>
      <c r="D8" s="111"/>
      <c r="E8" s="114"/>
    </row>
    <row r="9" spans="1:5" ht="15">
      <c r="A9" s="111"/>
      <c r="B9" s="115"/>
      <c r="C9" s="124"/>
      <c r="D9" s="111"/>
      <c r="E9" s="114"/>
    </row>
    <row r="10" spans="1:5" ht="15">
      <c r="A10" s="111"/>
      <c r="B10" s="220"/>
      <c r="C10" s="124"/>
      <c r="D10" s="111"/>
      <c r="E10" s="114"/>
    </row>
    <row r="11" spans="1:5" ht="15">
      <c r="A11" s="111"/>
      <c r="B11" s="116"/>
      <c r="C11" s="125"/>
      <c r="D11" s="111"/>
      <c r="E11" s="114"/>
    </row>
    <row r="12" spans="1:5" ht="15">
      <c r="A12" s="111"/>
      <c r="B12" s="116"/>
      <c r="C12" s="125"/>
      <c r="D12" s="111"/>
      <c r="E12" s="114"/>
    </row>
    <row r="13" spans="1:5" ht="15" hidden="1">
      <c r="A13" s="111"/>
      <c r="B13" s="117"/>
      <c r="C13" s="118"/>
      <c r="D13" s="111"/>
      <c r="E13" s="114"/>
    </row>
    <row r="14" spans="1:5" ht="15" hidden="1">
      <c r="A14" s="111"/>
      <c r="B14" s="119"/>
      <c r="C14" s="118"/>
      <c r="D14" s="120"/>
      <c r="E14" s="118"/>
    </row>
    <row r="15" spans="1:5" ht="15.75" customHeight="1">
      <c r="A15" s="111"/>
      <c r="B15" s="119"/>
      <c r="C15" s="118"/>
      <c r="D15" s="120"/>
      <c r="E15" s="118"/>
    </row>
    <row r="16" spans="1:5" ht="12.6" customHeight="1">
      <c r="A16" s="520"/>
      <c r="B16" s="520"/>
      <c r="C16" s="520"/>
      <c r="D16" s="520"/>
      <c r="E16" s="520"/>
    </row>
    <row r="17" spans="1:5" ht="15">
      <c r="A17" s="111"/>
      <c r="B17" s="111"/>
      <c r="C17" s="111"/>
      <c r="D17" s="111"/>
      <c r="E17" s="111"/>
    </row>
    <row r="18" spans="1:5" ht="15">
      <c r="A18" s="111"/>
      <c r="B18" s="115"/>
      <c r="C18" s="124"/>
      <c r="D18" s="111"/>
      <c r="E18" s="114"/>
    </row>
    <row r="19" spans="1:5" ht="15">
      <c r="A19" s="111"/>
      <c r="B19" s="220"/>
      <c r="C19" s="124"/>
      <c r="D19" s="111"/>
      <c r="E19" s="114"/>
    </row>
    <row r="20" spans="1:5" ht="15">
      <c r="A20" s="111"/>
      <c r="B20" s="115"/>
      <c r="C20" s="124"/>
      <c r="D20" s="111"/>
      <c r="E20" s="114"/>
    </row>
    <row r="21" spans="1:5" ht="15">
      <c r="A21" s="111"/>
      <c r="B21" s="220"/>
      <c r="C21" s="124"/>
      <c r="D21" s="111"/>
      <c r="E21" s="114"/>
    </row>
    <row r="22" spans="1:5" ht="15">
      <c r="A22" s="111"/>
      <c r="B22" s="129"/>
      <c r="C22" s="331"/>
      <c r="D22" s="111"/>
      <c r="E22" s="114"/>
    </row>
    <row r="23" spans="1:5" ht="15">
      <c r="A23" s="168"/>
      <c r="B23" s="312"/>
      <c r="C23" s="332"/>
      <c r="D23" s="111"/>
      <c r="E23" s="114"/>
    </row>
    <row r="24" spans="1:5" ht="15">
      <c r="A24" s="260"/>
      <c r="B24" s="260"/>
      <c r="C24" s="333"/>
      <c r="D24" s="111"/>
      <c r="E24" s="114"/>
    </row>
    <row r="25" spans="1:5" ht="15" hidden="1">
      <c r="A25" s="252"/>
      <c r="B25" s="267"/>
      <c r="C25" s="251"/>
      <c r="D25" s="252"/>
      <c r="E25" s="253"/>
    </row>
    <row r="26" spans="1:5" ht="15" hidden="1">
      <c r="A26" s="111"/>
      <c r="B26" s="119"/>
      <c r="C26" s="118"/>
      <c r="D26" s="120"/>
      <c r="E26" s="118"/>
    </row>
    <row r="27" spans="1:5" ht="15">
      <c r="A27" s="111"/>
      <c r="B27" s="119"/>
      <c r="C27" s="118"/>
      <c r="D27" s="120"/>
      <c r="E27" s="118"/>
    </row>
    <row r="28" spans="1:5" ht="15.75" customHeight="1">
      <c r="A28" s="110"/>
      <c r="B28" s="165"/>
      <c r="C28" s="166"/>
      <c r="D28" s="167"/>
      <c r="E28" s="166"/>
    </row>
    <row r="29" spans="1:5" ht="15.75" customHeight="1">
      <c r="A29" s="110"/>
      <c r="B29" s="122"/>
      <c r="C29" s="257"/>
      <c r="D29" s="257"/>
      <c r="E29" s="257"/>
    </row>
    <row r="30" spans="1:5" ht="15.6" customHeight="1">
      <c r="A30" s="110"/>
      <c r="B30" s="154"/>
      <c r="C30"/>
      <c r="D30"/>
      <c r="E30"/>
    </row>
    <row r="31" spans="1:5" ht="13.9" customHeight="1">
      <c r="B31" s="517"/>
      <c r="C31"/>
      <c r="D31"/>
      <c r="E31"/>
    </row>
    <row r="32" spans="1:5" ht="15" customHeight="1">
      <c r="B32" s="517"/>
      <c r="C32"/>
      <c r="D32"/>
      <c r="E3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topLeftCell="A15" workbookViewId="0">
      <selection activeCell="C42" sqref="C42"/>
    </sheetView>
  </sheetViews>
  <sheetFormatPr defaultColWidth="12.625" defaultRowHeight="15" customHeight="1"/>
  <cols>
    <col min="1" max="1" width="2.75" style="109" customWidth="1"/>
    <col min="2" max="2" width="28.625" style="109" customWidth="1"/>
    <col min="3" max="3" width="14" style="109" customWidth="1"/>
    <col min="4" max="4" width="11.75" style="109" customWidth="1"/>
    <col min="5" max="5" width="13.125" style="109" bestFit="1" customWidth="1"/>
    <col min="6" max="6" width="7.625" style="109" customWidth="1"/>
    <col min="7" max="7" width="16.875" style="109" bestFit="1" customWidth="1"/>
    <col min="8" max="26" width="7.625" style="109" customWidth="1"/>
    <col min="27" max="16384" width="12.625" style="109"/>
  </cols>
  <sheetData>
    <row r="1" spans="1:5" ht="15.75">
      <c r="A1" s="527" t="s">
        <v>254</v>
      </c>
      <c r="B1" s="528"/>
      <c r="C1" s="528"/>
      <c r="D1" s="528"/>
      <c r="E1" s="528"/>
    </row>
    <row r="2" spans="1:5" ht="15.75">
      <c r="A2" s="529" t="s">
        <v>245</v>
      </c>
      <c r="B2" s="527"/>
      <c r="C2" s="527"/>
      <c r="D2" s="527"/>
      <c r="E2" s="527"/>
    </row>
    <row r="3" spans="1:5" ht="15.75">
      <c r="A3" s="530" t="str">
        <f>'Автомат. ввод'!N10</f>
        <v>МКОУ " _________________ СОШ"</v>
      </c>
      <c r="B3" s="530"/>
      <c r="C3" s="530"/>
      <c r="D3" s="530"/>
      <c r="E3" s="530"/>
    </row>
    <row r="4" spans="1:5">
      <c r="E4" s="217" t="s">
        <v>295</v>
      </c>
    </row>
    <row r="5" spans="1:5">
      <c r="A5" s="136" t="s">
        <v>246</v>
      </c>
      <c r="B5" s="136" t="s">
        <v>255</v>
      </c>
      <c r="C5" s="136" t="s">
        <v>256</v>
      </c>
      <c r="D5" s="136" t="s">
        <v>247</v>
      </c>
      <c r="E5" s="136" t="s">
        <v>82</v>
      </c>
    </row>
    <row r="6" spans="1:5">
      <c r="A6" s="136">
        <v>1</v>
      </c>
      <c r="B6" s="218" t="s">
        <v>257</v>
      </c>
      <c r="C6" s="137">
        <v>44228</v>
      </c>
      <c r="D6" s="138">
        <f>'1акт'!D19+'1акт'!D7</f>
        <v>200</v>
      </c>
      <c r="E6" s="139">
        <f>'1акт'!E27+'1акт'!E15</f>
        <v>14884</v>
      </c>
    </row>
    <row r="7" spans="1:5">
      <c r="A7" s="136">
        <v>2</v>
      </c>
      <c r="B7" s="218" t="s">
        <v>258</v>
      </c>
      <c r="C7" s="137">
        <v>44229</v>
      </c>
      <c r="D7" s="138">
        <f>'2акт'!D19+'2акт'!D7</f>
        <v>200</v>
      </c>
      <c r="E7" s="139">
        <f>'2акт'!E27+'2акт'!E15</f>
        <v>14884</v>
      </c>
    </row>
    <row r="8" spans="1:5">
      <c r="A8" s="136">
        <v>3</v>
      </c>
      <c r="B8" s="218" t="s">
        <v>259</v>
      </c>
      <c r="C8" s="137">
        <v>44230</v>
      </c>
      <c r="D8" s="138">
        <f>'3акт'!D19+'3акт'!D7</f>
        <v>200</v>
      </c>
      <c r="E8" s="139">
        <f>'3акт'!E27+'3акт'!E15</f>
        <v>14884</v>
      </c>
    </row>
    <row r="9" spans="1:5">
      <c r="A9" s="136">
        <v>4</v>
      </c>
      <c r="B9" s="218" t="s">
        <v>260</v>
      </c>
      <c r="C9" s="137">
        <v>44231</v>
      </c>
      <c r="D9" s="138">
        <f>'4акт'!D19+'4акт'!D7</f>
        <v>200</v>
      </c>
      <c r="E9" s="139">
        <f>'4акт'!E27+'4акт'!E15</f>
        <v>14884</v>
      </c>
    </row>
    <row r="10" spans="1:5">
      <c r="A10" s="136">
        <v>5</v>
      </c>
      <c r="B10" s="218" t="s">
        <v>261</v>
      </c>
      <c r="C10" s="137">
        <v>44232</v>
      </c>
      <c r="D10" s="138">
        <f>'5акт'!D19+'5акт'!D7</f>
        <v>200</v>
      </c>
      <c r="E10" s="139">
        <f>'5акт'!E27+'5акт'!E15</f>
        <v>14884</v>
      </c>
    </row>
    <row r="11" spans="1:5">
      <c r="A11" s="136">
        <v>6</v>
      </c>
      <c r="B11" s="218" t="s">
        <v>262</v>
      </c>
      <c r="C11" s="137">
        <v>44233</v>
      </c>
      <c r="D11" s="138">
        <f>'6акт'!D19+'6акт'!D7</f>
        <v>200</v>
      </c>
      <c r="E11" s="139">
        <f>'6акт'!E27+'6акт'!E15</f>
        <v>14884</v>
      </c>
    </row>
    <row r="12" spans="1:5">
      <c r="A12" s="136">
        <v>7</v>
      </c>
      <c r="B12" s="218" t="s">
        <v>263</v>
      </c>
      <c r="C12" s="137">
        <v>44235</v>
      </c>
      <c r="D12" s="138">
        <f>'7акт'!D7+'7акт'!D20</f>
        <v>200</v>
      </c>
      <c r="E12" s="139">
        <f>'7акт'!E15+'7акт'!E16</f>
        <v>7442</v>
      </c>
    </row>
    <row r="13" spans="1:5">
      <c r="A13" s="136">
        <v>8</v>
      </c>
      <c r="B13" s="218" t="s">
        <v>264</v>
      </c>
      <c r="C13" s="137">
        <v>44236</v>
      </c>
      <c r="D13" s="138">
        <f>'8акт'!D19+'8акт'!D7</f>
        <v>200</v>
      </c>
      <c r="E13" s="139">
        <f>'8акт'!E27+'8акт'!E15</f>
        <v>14884</v>
      </c>
    </row>
    <row r="14" spans="1:5">
      <c r="A14" s="136">
        <v>9</v>
      </c>
      <c r="B14" s="218" t="s">
        <v>265</v>
      </c>
      <c r="C14" s="137">
        <v>44237</v>
      </c>
      <c r="D14" s="138">
        <f>'9акт'!D19+'9акт'!D7</f>
        <v>200</v>
      </c>
      <c r="E14" s="139">
        <f>'9акт'!E27+'9акт'!E15</f>
        <v>14884</v>
      </c>
    </row>
    <row r="15" spans="1:5">
      <c r="A15" s="136">
        <v>10</v>
      </c>
      <c r="B15" s="218" t="s">
        <v>266</v>
      </c>
      <c r="C15" s="137">
        <v>44238</v>
      </c>
      <c r="D15" s="211">
        <f>'10акт'!D19+'10акт'!D7</f>
        <v>200</v>
      </c>
      <c r="E15" s="212">
        <f>'10акт'!E27+'10акт'!E15</f>
        <v>14884</v>
      </c>
    </row>
    <row r="16" spans="1:5">
      <c r="A16" s="136">
        <v>11</v>
      </c>
      <c r="B16" s="218" t="s">
        <v>267</v>
      </c>
      <c r="C16" s="137">
        <v>44239</v>
      </c>
      <c r="D16" s="215" t="e">
        <f>'11акт'!D19+'11акт'!#REF!</f>
        <v>#REF!</v>
      </c>
      <c r="E16" s="216">
        <f>'11акт'!E27+'11акт'!E15</f>
        <v>14884</v>
      </c>
    </row>
    <row r="17" spans="1:7">
      <c r="A17" s="136">
        <v>12</v>
      </c>
      <c r="B17" s="218" t="s">
        <v>268</v>
      </c>
      <c r="C17" s="137">
        <v>44240</v>
      </c>
      <c r="D17" s="213">
        <f>'12акт'!D19+'12акт'!D7</f>
        <v>200</v>
      </c>
      <c r="E17" s="214">
        <f>'12акт'!E27+'12акт'!E15</f>
        <v>14884</v>
      </c>
    </row>
    <row r="18" spans="1:7" hidden="1">
      <c r="A18" s="136"/>
      <c r="B18" s="218" t="s">
        <v>269</v>
      </c>
      <c r="C18" s="137">
        <v>44241</v>
      </c>
      <c r="D18" s="138"/>
      <c r="E18" s="139"/>
    </row>
    <row r="19" spans="1:7" hidden="1">
      <c r="A19" s="136"/>
      <c r="B19" s="218" t="s">
        <v>270</v>
      </c>
      <c r="C19" s="137">
        <v>44242</v>
      </c>
      <c r="D19" s="138"/>
      <c r="E19" s="139"/>
    </row>
    <row r="20" spans="1:7" hidden="1">
      <c r="A20" s="136"/>
      <c r="B20" s="218" t="s">
        <v>271</v>
      </c>
      <c r="C20" s="137">
        <v>44243</v>
      </c>
      <c r="D20" s="138"/>
      <c r="E20" s="139"/>
    </row>
    <row r="21" spans="1:7" hidden="1">
      <c r="A21" s="136"/>
      <c r="B21" s="218" t="s">
        <v>272</v>
      </c>
      <c r="C21" s="137">
        <v>44244</v>
      </c>
      <c r="D21" s="138"/>
      <c r="E21" s="139"/>
    </row>
    <row r="22" spans="1:7" hidden="1">
      <c r="A22" s="136"/>
      <c r="B22" s="218" t="s">
        <v>273</v>
      </c>
      <c r="C22" s="137">
        <v>44245</v>
      </c>
      <c r="D22" s="138"/>
      <c r="E22" s="139"/>
    </row>
    <row r="23" spans="1:7" hidden="1">
      <c r="A23" s="136"/>
      <c r="B23" s="218" t="s">
        <v>274</v>
      </c>
      <c r="C23" s="137">
        <v>44246</v>
      </c>
      <c r="D23" s="138"/>
      <c r="E23" s="139"/>
    </row>
    <row r="24" spans="1:7" hidden="1">
      <c r="A24" s="136"/>
      <c r="B24" s="218" t="s">
        <v>275</v>
      </c>
      <c r="C24" s="137">
        <v>44247</v>
      </c>
      <c r="D24" s="138"/>
      <c r="E24" s="139"/>
    </row>
    <row r="25" spans="1:7" hidden="1">
      <c r="A25" s="136"/>
      <c r="B25" s="218" t="s">
        <v>276</v>
      </c>
      <c r="C25" s="137">
        <v>44248</v>
      </c>
      <c r="D25" s="138"/>
      <c r="E25" s="139"/>
    </row>
    <row r="26" spans="1:7" hidden="1">
      <c r="A26" s="136"/>
      <c r="B26" s="218" t="s">
        <v>277</v>
      </c>
      <c r="C26" s="137">
        <v>44249</v>
      </c>
      <c r="D26" s="138"/>
      <c r="E26" s="139"/>
    </row>
    <row r="27" spans="1:7" hidden="1">
      <c r="A27" s="136"/>
      <c r="B27" s="218" t="s">
        <v>278</v>
      </c>
      <c r="C27" s="137">
        <v>44250</v>
      </c>
      <c r="D27" s="138"/>
      <c r="E27" s="139"/>
    </row>
    <row r="28" spans="1:7" hidden="1">
      <c r="A28" s="136"/>
      <c r="B28" s="218" t="s">
        <v>279</v>
      </c>
      <c r="C28" s="137">
        <v>44251</v>
      </c>
      <c r="D28" s="138"/>
      <c r="E28" s="139"/>
    </row>
    <row r="29" spans="1:7" hidden="1">
      <c r="A29" s="136"/>
      <c r="B29" s="218" t="s">
        <v>280</v>
      </c>
      <c r="C29" s="137">
        <v>44252</v>
      </c>
      <c r="D29" s="138"/>
      <c r="E29" s="139"/>
    </row>
    <row r="30" spans="1:7" hidden="1">
      <c r="A30" s="136"/>
      <c r="B30" s="218" t="s">
        <v>281</v>
      </c>
      <c r="C30" s="137">
        <v>44253</v>
      </c>
      <c r="D30" s="138"/>
      <c r="E30" s="139"/>
    </row>
    <row r="31" spans="1:7" hidden="1">
      <c r="A31" s="136"/>
      <c r="B31" s="218" t="s">
        <v>284</v>
      </c>
      <c r="C31" s="137">
        <v>44254</v>
      </c>
      <c r="D31" s="138"/>
      <c r="E31" s="139"/>
    </row>
    <row r="32" spans="1:7" hidden="1">
      <c r="A32" s="136"/>
      <c r="B32" s="218" t="s">
        <v>296</v>
      </c>
      <c r="C32" s="137">
        <v>44255</v>
      </c>
      <c r="D32" s="138"/>
      <c r="E32" s="139"/>
      <c r="G32" s="153"/>
    </row>
    <row r="33" spans="1:12">
      <c r="A33" s="140"/>
      <c r="B33" s="136"/>
      <c r="C33" s="137"/>
      <c r="D33" s="138"/>
      <c r="E33" s="139"/>
    </row>
    <row r="34" spans="1:12" ht="15.75" customHeight="1">
      <c r="A34" s="136"/>
      <c r="B34" s="141" t="s">
        <v>249</v>
      </c>
      <c r="C34" s="139"/>
      <c r="D34" s="142" t="e">
        <f>SUM(D6:D33)</f>
        <v>#REF!</v>
      </c>
      <c r="E34" s="143">
        <f>SUM(E6:E32)</f>
        <v>171166</v>
      </c>
    </row>
    <row r="35" spans="1:12" ht="15.75" customHeight="1">
      <c r="A35" s="144"/>
      <c r="B35" s="145"/>
      <c r="C35" s="146"/>
      <c r="D35" s="147"/>
      <c r="E35" s="148"/>
    </row>
    <row r="36" spans="1:12" ht="15.75" customHeight="1">
      <c r="A36" s="144"/>
      <c r="B36" s="149" t="s">
        <v>282</v>
      </c>
      <c r="C36" s="531" t="e">
        <f>E34/D34</f>
        <v>#REF!</v>
      </c>
      <c r="D36" s="531"/>
      <c r="E36" s="148"/>
      <c r="L36" s="155"/>
    </row>
    <row r="37" spans="1:12" ht="15.75" customHeight="1">
      <c r="B37" s="150"/>
      <c r="C37" s="151"/>
      <c r="D37" s="151"/>
    </row>
    <row r="38" spans="1:12" ht="15.75" customHeight="1">
      <c r="B38" s="122" t="s">
        <v>250</v>
      </c>
      <c r="C38" s="532" t="s">
        <v>251</v>
      </c>
      <c r="D38" s="528"/>
      <c r="E38" s="528"/>
    </row>
    <row r="39" spans="1:12" ht="15.75" customHeight="1">
      <c r="B39" s="154" t="str">
        <f>'Автомат. ввод'!N10</f>
        <v>МКОУ " _________________ СОШ"</v>
      </c>
      <c r="C39" s="521" t="s">
        <v>252</v>
      </c>
      <c r="D39" s="526"/>
      <c r="E39" s="526"/>
    </row>
    <row r="40" spans="1:12" ht="15.6" customHeight="1">
      <c r="B40" s="517" t="str">
        <f>'Автомат. ввод'!N4</f>
        <v xml:space="preserve">Утверждаю.
Директор школы 
___________(ФИО)
</v>
      </c>
      <c r="C40" s="526"/>
      <c r="D40" s="526"/>
      <c r="E40" s="526"/>
    </row>
    <row r="41" spans="1:12" ht="39" customHeight="1">
      <c r="B41" s="517"/>
      <c r="C41" s="526"/>
      <c r="D41" s="526"/>
      <c r="E41" s="526"/>
    </row>
    <row r="42" spans="1:12" ht="15.75" customHeight="1">
      <c r="B42" s="152"/>
      <c r="C42" s="150"/>
    </row>
    <row r="43" spans="1:12" ht="15.75" customHeight="1">
      <c r="B43" s="134"/>
      <c r="C43" s="134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82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activeCell="C41" sqref="C41:E41"/>
    </sheetView>
  </sheetViews>
  <sheetFormatPr defaultColWidth="12.625" defaultRowHeight="14.25"/>
  <cols>
    <col min="1" max="1" width="2.75" style="109" customWidth="1"/>
    <col min="2" max="2" width="28.625" style="109" customWidth="1"/>
    <col min="3" max="3" width="14" style="109" customWidth="1"/>
    <col min="4" max="4" width="11.75" style="109" customWidth="1"/>
    <col min="5" max="5" width="13.125" style="109" bestFit="1" customWidth="1"/>
    <col min="6" max="6" width="7.625" style="109" customWidth="1"/>
    <col min="7" max="7" width="16.875" style="109" bestFit="1" customWidth="1"/>
    <col min="8" max="26" width="7.625" style="109" customWidth="1"/>
    <col min="27" max="16384" width="12.625" style="109"/>
  </cols>
  <sheetData>
    <row r="1" spans="1:5" ht="15.75">
      <c r="A1" s="529" t="s">
        <v>283</v>
      </c>
      <c r="B1" s="528"/>
      <c r="C1" s="528"/>
      <c r="D1" s="528"/>
      <c r="E1" s="528"/>
    </row>
    <row r="2" spans="1:5" ht="15.75">
      <c r="A2" s="529" t="s">
        <v>245</v>
      </c>
      <c r="B2" s="527"/>
      <c r="C2" s="527"/>
      <c r="D2" s="527"/>
      <c r="E2" s="527"/>
    </row>
    <row r="3" spans="1:5" ht="15.75">
      <c r="A3" s="530" t="str">
        <f>'Автомат. ввод'!N10</f>
        <v>МКОУ " _________________ СОШ"</v>
      </c>
      <c r="B3" s="530"/>
      <c r="C3" s="530"/>
      <c r="D3" s="530"/>
      <c r="E3" s="530"/>
    </row>
    <row r="4" spans="1:5" ht="15">
      <c r="E4" s="135" t="s">
        <v>297</v>
      </c>
    </row>
    <row r="5" spans="1:5" ht="15">
      <c r="A5" s="136" t="s">
        <v>246</v>
      </c>
      <c r="B5" s="136" t="s">
        <v>255</v>
      </c>
      <c r="C5" s="136" t="s">
        <v>256</v>
      </c>
      <c r="D5" s="136" t="s">
        <v>247</v>
      </c>
      <c r="E5" s="136" t="s">
        <v>82</v>
      </c>
    </row>
    <row r="6" spans="1:5" ht="15">
      <c r="A6" s="136">
        <v>13</v>
      </c>
      <c r="B6" s="218" t="s">
        <v>269</v>
      </c>
      <c r="C6" s="137">
        <v>44242</v>
      </c>
      <c r="D6" s="138">
        <f>'13акт'!D19+'13акт'!D7</f>
        <v>200</v>
      </c>
      <c r="E6" s="139">
        <f>'13акт'!E27+'13акт'!E15</f>
        <v>14884</v>
      </c>
    </row>
    <row r="7" spans="1:5" ht="15">
      <c r="A7" s="136">
        <v>14</v>
      </c>
      <c r="B7" s="218" t="s">
        <v>270</v>
      </c>
      <c r="C7" s="137">
        <v>44243</v>
      </c>
      <c r="D7" s="138">
        <f>'14акт'!D19+'14акт'!D7</f>
        <v>200</v>
      </c>
      <c r="E7" s="139">
        <f>'14акт'!E27+'14акт'!E15</f>
        <v>14884</v>
      </c>
    </row>
    <row r="8" spans="1:5" ht="15">
      <c r="A8" s="136">
        <v>15</v>
      </c>
      <c r="B8" s="218" t="s">
        <v>271</v>
      </c>
      <c r="C8" s="137">
        <v>44244</v>
      </c>
      <c r="D8" s="138">
        <f>'15акт'!D19+'15акт'!D7</f>
        <v>200</v>
      </c>
      <c r="E8" s="139">
        <f>'15акт'!E27+'15акт'!E15</f>
        <v>14884</v>
      </c>
    </row>
    <row r="9" spans="1:5" ht="15">
      <c r="A9" s="136">
        <v>16</v>
      </c>
      <c r="B9" s="218" t="s">
        <v>272</v>
      </c>
      <c r="C9" s="137">
        <v>44245</v>
      </c>
      <c r="D9" s="138">
        <f>'16акт'!D19+'16акт'!D7</f>
        <v>200</v>
      </c>
      <c r="E9" s="139">
        <f>'16акт'!E27+'16акт'!E15</f>
        <v>14884</v>
      </c>
    </row>
    <row r="10" spans="1:5" ht="15">
      <c r="A10" s="136">
        <v>17</v>
      </c>
      <c r="B10" s="218" t="s">
        <v>273</v>
      </c>
      <c r="C10" s="137">
        <v>44246</v>
      </c>
      <c r="D10" s="138">
        <f>'17акт'!D19+'17акт'!D7</f>
        <v>200</v>
      </c>
      <c r="E10" s="139">
        <f>'17акт'!E27+'17акт'!E15</f>
        <v>14884</v>
      </c>
    </row>
    <row r="11" spans="1:5" ht="15">
      <c r="A11" s="136">
        <v>18</v>
      </c>
      <c r="B11" s="218" t="s">
        <v>274</v>
      </c>
      <c r="C11" s="137">
        <v>44247</v>
      </c>
      <c r="D11" s="138">
        <f>'18акт'!D19+'18акт'!D7</f>
        <v>200</v>
      </c>
      <c r="E11" s="139">
        <f>'18акт'!E27+'18акт'!E15</f>
        <v>14884</v>
      </c>
    </row>
    <row r="12" spans="1:5" ht="15">
      <c r="A12" s="136">
        <v>19</v>
      </c>
      <c r="B12" s="218" t="s">
        <v>275</v>
      </c>
      <c r="C12" s="137">
        <v>44249</v>
      </c>
      <c r="D12" s="138">
        <f>'19акт'!D19+'19акт'!D7</f>
        <v>200</v>
      </c>
      <c r="E12" s="139">
        <f>'19акт'!E27+'19акт'!E15</f>
        <v>14884</v>
      </c>
    </row>
    <row r="13" spans="1:5" ht="15">
      <c r="A13" s="136">
        <v>20</v>
      </c>
      <c r="B13" s="218" t="s">
        <v>276</v>
      </c>
      <c r="C13" s="137">
        <v>44250</v>
      </c>
      <c r="D13" s="138">
        <f>'20акт'!D19+'20акт'!D7</f>
        <v>200</v>
      </c>
      <c r="E13" s="139">
        <f>'20акт'!E27+'20акт'!E15</f>
        <v>14884</v>
      </c>
    </row>
    <row r="14" spans="1:5" ht="15">
      <c r="A14" s="136">
        <v>21</v>
      </c>
      <c r="B14" s="218" t="s">
        <v>277</v>
      </c>
      <c r="C14" s="137">
        <v>44251</v>
      </c>
      <c r="D14" s="138">
        <f>'21акт'!D19+'21акт'!D7</f>
        <v>200</v>
      </c>
      <c r="E14" s="139">
        <f>'21акт'!E27+'21акт'!E15</f>
        <v>14884</v>
      </c>
    </row>
    <row r="15" spans="1:5" ht="15">
      <c r="A15" s="136">
        <v>22</v>
      </c>
      <c r="B15" s="218" t="s">
        <v>278</v>
      </c>
      <c r="C15" s="137">
        <v>44252</v>
      </c>
      <c r="D15" s="138">
        <f>'22акт'!D19+'22акт'!D7</f>
        <v>200</v>
      </c>
      <c r="E15" s="139">
        <f>'22акт'!E27+'22акт'!E15</f>
        <v>14884</v>
      </c>
    </row>
    <row r="16" spans="1:5" ht="15">
      <c r="A16" s="136">
        <v>23</v>
      </c>
      <c r="B16" s="218" t="s">
        <v>279</v>
      </c>
      <c r="C16" s="137">
        <v>44253</v>
      </c>
      <c r="D16" s="138">
        <f>'23акт'!D19+'23акт'!D7</f>
        <v>200</v>
      </c>
      <c r="E16" s="139">
        <f>'23акт'!E27+'23акт'!E15</f>
        <v>14884</v>
      </c>
    </row>
    <row r="17" spans="1:5" ht="15">
      <c r="A17" s="136">
        <v>24</v>
      </c>
      <c r="B17" s="218" t="s">
        <v>280</v>
      </c>
      <c r="C17" s="137">
        <v>44254</v>
      </c>
      <c r="D17" s="138">
        <f>'24акт'!D19+'24акт'!D7</f>
        <v>0</v>
      </c>
      <c r="E17" s="139">
        <f>'24акт'!E27+'24акт'!E15</f>
        <v>0</v>
      </c>
    </row>
    <row r="18" spans="1:5" ht="15">
      <c r="A18" s="136"/>
      <c r="B18" s="136"/>
      <c r="C18" s="137"/>
      <c r="D18" s="138"/>
      <c r="E18" s="139"/>
    </row>
    <row r="19" spans="1:5" ht="15" hidden="1">
      <c r="A19" s="136"/>
      <c r="B19" s="136"/>
      <c r="C19" s="137"/>
      <c r="D19" s="138"/>
      <c r="E19" s="139"/>
    </row>
    <row r="20" spans="1:5" ht="15" hidden="1">
      <c r="A20" s="136"/>
      <c r="B20" s="136"/>
      <c r="C20" s="137"/>
      <c r="D20" s="138"/>
      <c r="E20" s="139"/>
    </row>
    <row r="21" spans="1:5" ht="15" hidden="1">
      <c r="A21" s="136"/>
      <c r="B21" s="136"/>
      <c r="C21" s="137"/>
      <c r="D21" s="138"/>
      <c r="E21" s="139"/>
    </row>
    <row r="22" spans="1:5" ht="15.75" hidden="1" customHeight="1">
      <c r="A22" s="136"/>
      <c r="B22" s="136"/>
      <c r="C22" s="137"/>
      <c r="D22" s="138"/>
      <c r="E22" s="139"/>
    </row>
    <row r="23" spans="1:5" ht="15.75" hidden="1" customHeight="1">
      <c r="A23" s="136"/>
      <c r="B23" s="136"/>
      <c r="C23" s="137"/>
      <c r="D23" s="138"/>
      <c r="E23" s="139"/>
    </row>
    <row r="24" spans="1:5" ht="15.75" hidden="1" customHeight="1">
      <c r="A24" s="136"/>
      <c r="B24" s="136"/>
      <c r="C24" s="137"/>
      <c r="D24" s="138"/>
      <c r="E24" s="139"/>
    </row>
    <row r="25" spans="1:5" ht="15.75" hidden="1" customHeight="1">
      <c r="A25" s="136"/>
      <c r="B25" s="136"/>
      <c r="C25" s="137"/>
      <c r="D25" s="138"/>
      <c r="E25" s="139"/>
    </row>
    <row r="26" spans="1:5" ht="15.75" hidden="1" customHeight="1">
      <c r="A26" s="136"/>
      <c r="B26" s="136"/>
      <c r="C26" s="137"/>
      <c r="D26" s="138"/>
      <c r="E26" s="139"/>
    </row>
    <row r="27" spans="1:5" ht="15.75" hidden="1" customHeight="1">
      <c r="A27" s="136"/>
      <c r="B27" s="136"/>
      <c r="C27" s="137"/>
      <c r="D27" s="138"/>
      <c r="E27" s="139"/>
    </row>
    <row r="28" spans="1:5" ht="15.75" hidden="1" customHeight="1">
      <c r="A28" s="136"/>
      <c r="B28" s="136"/>
      <c r="C28" s="137"/>
      <c r="D28" s="138"/>
      <c r="E28" s="139"/>
    </row>
    <row r="29" spans="1:5" ht="15.75" hidden="1" customHeight="1">
      <c r="A29" s="136"/>
      <c r="B29" s="136"/>
      <c r="C29" s="137"/>
      <c r="D29" s="138"/>
      <c r="E29" s="139"/>
    </row>
    <row r="30" spans="1:5" ht="15.75" hidden="1" customHeight="1">
      <c r="A30" s="136"/>
      <c r="B30" s="136"/>
      <c r="C30" s="137"/>
      <c r="D30" s="138"/>
      <c r="E30" s="139"/>
    </row>
    <row r="31" spans="1:5" ht="15.75" hidden="1" customHeight="1">
      <c r="A31" s="136"/>
      <c r="B31" s="136"/>
      <c r="C31" s="137"/>
      <c r="D31" s="138"/>
      <c r="E31" s="139"/>
    </row>
    <row r="32" spans="1:5" ht="15.75" hidden="1" customHeight="1">
      <c r="A32" s="136"/>
      <c r="B32" s="136"/>
      <c r="C32" s="137"/>
      <c r="D32" s="138"/>
      <c r="E32" s="139"/>
    </row>
    <row r="33" spans="1:12" ht="15" hidden="1">
      <c r="A33" s="136"/>
      <c r="B33" s="136"/>
      <c r="C33" s="137"/>
      <c r="D33" s="138"/>
      <c r="E33" s="139"/>
    </row>
    <row r="34" spans="1:12" ht="15" hidden="1">
      <c r="A34" s="136"/>
      <c r="B34" s="136"/>
      <c r="C34" s="137"/>
      <c r="D34" s="138"/>
      <c r="E34" s="139"/>
    </row>
    <row r="35" spans="1:12" ht="15" hidden="1">
      <c r="A35" s="136"/>
      <c r="B35" s="136"/>
      <c r="C35" s="137"/>
      <c r="D35" s="138"/>
      <c r="E35" s="139"/>
    </row>
    <row r="36" spans="1:12" ht="15" hidden="1">
      <c r="A36" s="140"/>
      <c r="B36" s="136"/>
      <c r="C36" s="137"/>
      <c r="D36" s="138"/>
      <c r="E36" s="139"/>
    </row>
    <row r="37" spans="1:12" ht="15.75" customHeight="1">
      <c r="A37" s="136"/>
      <c r="B37" s="141" t="s">
        <v>249</v>
      </c>
      <c r="C37" s="139"/>
      <c r="D37" s="142">
        <f>SUM(D6:D36)</f>
        <v>2200</v>
      </c>
      <c r="E37" s="143">
        <f>SUM(E6:E17)</f>
        <v>163724</v>
      </c>
    </row>
    <row r="38" spans="1:12" ht="15.75" customHeight="1">
      <c r="A38" s="144"/>
      <c r="B38" s="145"/>
      <c r="C38" s="146"/>
      <c r="D38" s="147"/>
      <c r="E38" s="148"/>
    </row>
    <row r="39" spans="1:12" ht="15.75" customHeight="1">
      <c r="A39" s="144"/>
      <c r="B39" s="149" t="s">
        <v>282</v>
      </c>
      <c r="C39" s="531">
        <f>E37/D37</f>
        <v>74.42</v>
      </c>
      <c r="D39" s="531"/>
      <c r="E39" s="148"/>
      <c r="L39" s="155"/>
    </row>
    <row r="40" spans="1:12" ht="15.75" customHeight="1">
      <c r="B40" s="150"/>
      <c r="C40" s="151"/>
      <c r="D40" s="151"/>
    </row>
    <row r="41" spans="1:12" ht="15.75" customHeight="1">
      <c r="B41" s="122" t="s">
        <v>250</v>
      </c>
      <c r="C41" s="532" t="s">
        <v>251</v>
      </c>
      <c r="D41" s="528"/>
      <c r="E41" s="528"/>
    </row>
    <row r="42" spans="1:12" ht="15.75" customHeight="1">
      <c r="B42" s="154" t="str">
        <f>'Автомат. ввод'!N10</f>
        <v>МКОУ " _________________ СОШ"</v>
      </c>
      <c r="C42" s="521" t="s">
        <v>252</v>
      </c>
      <c r="D42" s="526"/>
      <c r="E42" s="526"/>
    </row>
    <row r="43" spans="1:12" ht="15.6" customHeight="1">
      <c r="B43" s="517" t="str">
        <f>'Автомат. ввод'!N4</f>
        <v xml:space="preserve">Утверждаю.
Директор школы 
___________(ФИО)
</v>
      </c>
      <c r="C43" s="526"/>
      <c r="D43" s="526"/>
      <c r="E43" s="526"/>
    </row>
    <row r="44" spans="1:12" ht="39" customHeight="1">
      <c r="B44" s="517"/>
      <c r="C44" s="526"/>
      <c r="D44" s="526"/>
      <c r="E44" s="526"/>
    </row>
    <row r="45" spans="1:12" ht="15.75" customHeight="1">
      <c r="B45" s="152"/>
      <c r="C45" s="150"/>
    </row>
    <row r="46" spans="1:12" ht="15.75" customHeight="1">
      <c r="B46" s="134"/>
      <c r="C46" s="134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F10" sqref="F10"/>
    </sheetView>
  </sheetViews>
  <sheetFormatPr defaultColWidth="12.625" defaultRowHeight="14.25"/>
  <cols>
    <col min="1" max="1" width="2.75" style="109" customWidth="1"/>
    <col min="2" max="2" width="33.25" style="109" customWidth="1"/>
    <col min="3" max="3" width="8.375" style="109" customWidth="1"/>
    <col min="4" max="4" width="11.625" style="109" customWidth="1"/>
    <col min="5" max="5" width="11.62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№3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3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128" t="s">
        <v>350</v>
      </c>
      <c r="C6" s="130">
        <v>35.138500000000001</v>
      </c>
      <c r="D6" s="111">
        <f>VLOOKUP(D4,завтрак_факт,3,FALSE)</f>
        <v>100</v>
      </c>
      <c r="E6" s="114">
        <f>C6*D6</f>
        <v>3513.85</v>
      </c>
    </row>
    <row r="7" spans="1:5" ht="15">
      <c r="A7" s="111">
        <v>2</v>
      </c>
      <c r="B7" s="223" t="s">
        <v>61</v>
      </c>
      <c r="C7" s="130">
        <v>7.9634999999999998</v>
      </c>
      <c r="D7" s="111">
        <f>D6</f>
        <v>100</v>
      </c>
      <c r="E7" s="114">
        <f>C7*D7</f>
        <v>796.35</v>
      </c>
    </row>
    <row r="8" spans="1:5" ht="15">
      <c r="A8" s="111">
        <v>3</v>
      </c>
      <c r="B8" s="128" t="s">
        <v>342</v>
      </c>
      <c r="C8" s="130">
        <v>12.02</v>
      </c>
      <c r="D8" s="111">
        <f>D6</f>
        <v>100</v>
      </c>
      <c r="E8" s="114">
        <f>C8*D8</f>
        <v>1202</v>
      </c>
    </row>
    <row r="9" spans="1:5" ht="15">
      <c r="A9" s="111">
        <v>4</v>
      </c>
      <c r="B9" s="115" t="s">
        <v>286</v>
      </c>
      <c r="C9" s="130">
        <v>1.8979999999999999</v>
      </c>
      <c r="D9" s="111">
        <f>D6</f>
        <v>100</v>
      </c>
      <c r="E9" s="114">
        <f>C9*D9</f>
        <v>189.79999999999998</v>
      </c>
    </row>
    <row r="10" spans="1:5" ht="15">
      <c r="A10" s="111">
        <v>5</v>
      </c>
      <c r="B10" s="220" t="s">
        <v>358</v>
      </c>
      <c r="C10" s="130">
        <v>17.399999999999999</v>
      </c>
      <c r="D10" s="111">
        <f>D6</f>
        <v>100</v>
      </c>
      <c r="E10" s="249">
        <f>C10*D10</f>
        <v>1739.9999999999998</v>
      </c>
    </row>
    <row r="11" spans="1:5" ht="15">
      <c r="A11" s="111">
        <v>6</v>
      </c>
      <c r="B11" s="223"/>
      <c r="C11" s="223"/>
      <c r="D11" s="223"/>
      <c r="E11" s="262"/>
    </row>
    <row r="12" spans="1:5" ht="15" hidden="1">
      <c r="A12" s="111">
        <v>7</v>
      </c>
      <c r="B12" s="116"/>
      <c r="C12" s="116"/>
      <c r="D12" s="116"/>
      <c r="E12" s="281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9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223" t="s">
        <v>63</v>
      </c>
      <c r="C18" s="130">
        <v>9.5983999999999998</v>
      </c>
      <c r="D18" s="111">
        <f>VLOOKUP(D4,Фактически_присутствующих,3,FALSE)</f>
        <v>100</v>
      </c>
      <c r="E18" s="114">
        <f>C18*D18</f>
        <v>959.84</v>
      </c>
    </row>
    <row r="19" spans="1:5" ht="15">
      <c r="A19" s="111">
        <v>2</v>
      </c>
      <c r="B19" s="223" t="s">
        <v>311</v>
      </c>
      <c r="C19" s="130">
        <v>27.701599999999999</v>
      </c>
      <c r="D19" s="111">
        <f>D18</f>
        <v>100</v>
      </c>
      <c r="E19" s="114">
        <f>C19*D19</f>
        <v>2770.16</v>
      </c>
    </row>
    <row r="20" spans="1:5" ht="15">
      <c r="A20" s="168">
        <v>3</v>
      </c>
      <c r="B20" s="259" t="s">
        <v>301</v>
      </c>
      <c r="C20" s="338">
        <v>2.3199999999999998</v>
      </c>
      <c r="D20" s="168">
        <f>D18</f>
        <v>100</v>
      </c>
      <c r="E20" s="249">
        <f>C20*D20</f>
        <v>231.99999999999997</v>
      </c>
    </row>
    <row r="21" spans="1:5" ht="15">
      <c r="A21" s="111">
        <v>4</v>
      </c>
      <c r="B21" s="282" t="s">
        <v>337</v>
      </c>
      <c r="C21" s="339">
        <v>34.799999999999997</v>
      </c>
      <c r="D21" s="260">
        <f>D19</f>
        <v>100</v>
      </c>
      <c r="E21" s="261">
        <f>C21*D21</f>
        <v>3479.9999999999995</v>
      </c>
    </row>
    <row r="22" spans="1:5" ht="15">
      <c r="A22" s="111">
        <v>5</v>
      </c>
      <c r="B22" s="262"/>
      <c r="C22" s="262"/>
      <c r="D22" s="262"/>
      <c r="E22" s="262"/>
    </row>
    <row r="23" spans="1:5" ht="15" hidden="1">
      <c r="A23" s="260">
        <v>6</v>
      </c>
      <c r="B23" s="260"/>
      <c r="C23" s="260"/>
      <c r="D23" s="260"/>
      <c r="E23" s="260"/>
    </row>
    <row r="24" spans="1:5" ht="15" hidden="1">
      <c r="A24" s="252">
        <v>7</v>
      </c>
      <c r="B24" s="250"/>
      <c r="C24" s="251"/>
      <c r="D24" s="252"/>
      <c r="E24" s="261"/>
    </row>
    <row r="25" spans="1:5" ht="15" hidden="1">
      <c r="A25" s="111">
        <v>8</v>
      </c>
      <c r="B25" s="117"/>
      <c r="C25" s="118"/>
      <c r="D25" s="111"/>
      <c r="E25" s="261"/>
    </row>
    <row r="26" spans="1:5" ht="15" hidden="1">
      <c r="A26" s="111">
        <v>9</v>
      </c>
      <c r="B26" s="119"/>
      <c r="C26" s="118"/>
      <c r="D26" s="120"/>
      <c r="E26" s="261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N42"/>
  <sheetViews>
    <sheetView topLeftCell="B1" zoomScaleNormal="100" workbookViewId="0">
      <selection activeCell="I15" sqref="I15"/>
    </sheetView>
  </sheetViews>
  <sheetFormatPr defaultColWidth="12.625" defaultRowHeight="14.25"/>
  <cols>
    <col min="1" max="1" width="3.25" style="109" hidden="1" customWidth="1"/>
    <col min="2" max="2" width="2.75" style="109" customWidth="1"/>
    <col min="3" max="3" width="28.625" style="109" customWidth="1"/>
    <col min="4" max="4" width="3.25" style="109" customWidth="1"/>
    <col min="5" max="5" width="14" style="109" customWidth="1"/>
    <col min="6" max="6" width="11.75" style="109" customWidth="1"/>
    <col min="7" max="8" width="13.25" style="109" customWidth="1"/>
    <col min="9" max="9" width="16.875" style="109" bestFit="1" customWidth="1"/>
    <col min="10" max="10" width="7.625" style="109" customWidth="1"/>
    <col min="11" max="11" width="11.375" style="109" bestFit="1" customWidth="1"/>
    <col min="12" max="28" width="7.625" style="109" customWidth="1"/>
    <col min="29" max="16384" width="12.625" style="109"/>
  </cols>
  <sheetData>
    <row r="1" spans="1:8" ht="15.75">
      <c r="B1" s="527" t="s">
        <v>254</v>
      </c>
      <c r="C1" s="528"/>
      <c r="D1" s="528"/>
      <c r="E1" s="528"/>
      <c r="F1" s="528"/>
      <c r="G1" s="528"/>
    </row>
    <row r="2" spans="1:8" ht="15.75">
      <c r="B2" s="529" t="s">
        <v>245</v>
      </c>
      <c r="C2" s="527"/>
      <c r="D2" s="527"/>
      <c r="E2" s="527"/>
      <c r="F2" s="527"/>
      <c r="G2" s="527"/>
    </row>
    <row r="3" spans="1:8" ht="15.75">
      <c r="B3" s="530" t="str">
        <f>'Автомат. ввод'!N10</f>
        <v>МКОУ " _________________ СОШ"</v>
      </c>
      <c r="C3" s="530"/>
      <c r="D3" s="530"/>
      <c r="E3" s="530"/>
      <c r="F3" s="530"/>
      <c r="G3" s="530"/>
    </row>
    <row r="4" spans="1:8" ht="15">
      <c r="B4" s="245"/>
      <c r="C4" s="244"/>
      <c r="D4" s="536"/>
      <c r="E4" s="537"/>
      <c r="F4" s="242"/>
      <c r="G4" s="243" t="s">
        <v>364</v>
      </c>
      <c r="H4" s="239"/>
    </row>
    <row r="5" spans="1:8" ht="15">
      <c r="B5" s="228" t="s">
        <v>246</v>
      </c>
      <c r="C5" s="228" t="s">
        <v>255</v>
      </c>
      <c r="D5" s="534" t="s">
        <v>256</v>
      </c>
      <c r="E5" s="535"/>
      <c r="F5" s="240" t="s">
        <v>247</v>
      </c>
      <c r="G5" s="241" t="s">
        <v>82</v>
      </c>
    </row>
    <row r="6" spans="1:8" ht="15">
      <c r="A6" s="109">
        <f t="shared" ref="A6:A32" si="0">D6</f>
        <v>1</v>
      </c>
      <c r="B6" s="136">
        <v>1</v>
      </c>
      <c r="C6" s="226" t="s">
        <v>257</v>
      </c>
      <c r="D6" s="232">
        <v>1</v>
      </c>
      <c r="E6" s="227" t="s">
        <v>367</v>
      </c>
      <c r="F6" s="138">
        <f>'1акт'!D19+'1акт'!D7</f>
        <v>200</v>
      </c>
      <c r="G6" s="139">
        <f>'1акт'!E27+'1акт'!E15</f>
        <v>14884</v>
      </c>
    </row>
    <row r="7" spans="1:8" ht="15">
      <c r="A7" s="109">
        <f t="shared" si="0"/>
        <v>2</v>
      </c>
      <c r="B7" s="136">
        <v>2</v>
      </c>
      <c r="C7" s="230" t="s">
        <v>258</v>
      </c>
      <c r="D7" s="233">
        <v>2</v>
      </c>
      <c r="E7" s="227" t="str">
        <f>E$6</f>
        <v>.10.2024</v>
      </c>
      <c r="F7" s="138">
        <f>'2акт'!D19+'2акт'!D7</f>
        <v>200</v>
      </c>
      <c r="G7" s="139">
        <f>'2акт'!E27+'2акт'!E15</f>
        <v>14884</v>
      </c>
    </row>
    <row r="8" spans="1:8" ht="15">
      <c r="A8" s="109">
        <f t="shared" si="0"/>
        <v>3</v>
      </c>
      <c r="B8" s="136">
        <v>3</v>
      </c>
      <c r="C8" s="230" t="s">
        <v>259</v>
      </c>
      <c r="D8" s="229">
        <v>3</v>
      </c>
      <c r="E8" s="227" t="str">
        <f t="shared" ref="E8:E32" si="1">E$6</f>
        <v>.10.2024</v>
      </c>
      <c r="F8" s="138">
        <f>'3акт'!D19+'3акт'!D7</f>
        <v>200</v>
      </c>
      <c r="G8" s="139">
        <f>'3акт'!E27+'3акт'!E15</f>
        <v>14884</v>
      </c>
    </row>
    <row r="9" spans="1:8" ht="15">
      <c r="A9" s="109">
        <f t="shared" si="0"/>
        <v>4</v>
      </c>
      <c r="B9" s="136">
        <v>4</v>
      </c>
      <c r="C9" s="230" t="s">
        <v>260</v>
      </c>
      <c r="D9" s="234">
        <v>4</v>
      </c>
      <c r="E9" s="227" t="str">
        <f t="shared" si="1"/>
        <v>.10.2024</v>
      </c>
      <c r="F9" s="138">
        <f>'4акт'!D19+'4акт'!D7</f>
        <v>200</v>
      </c>
      <c r="G9" s="139">
        <f>'4акт'!E27+'4акт'!E15</f>
        <v>14884</v>
      </c>
    </row>
    <row r="10" spans="1:8" ht="15">
      <c r="A10" s="109">
        <f t="shared" si="0"/>
        <v>7</v>
      </c>
      <c r="B10" s="136">
        <v>5</v>
      </c>
      <c r="C10" s="230" t="s">
        <v>261</v>
      </c>
      <c r="D10" s="233">
        <v>7</v>
      </c>
      <c r="E10" s="227" t="str">
        <f t="shared" si="1"/>
        <v>.10.2024</v>
      </c>
      <c r="F10" s="138">
        <f>'5акт'!D19+'5акт'!D7</f>
        <v>200</v>
      </c>
      <c r="G10" s="139">
        <f>'5акт'!E27+'5акт'!E15</f>
        <v>14884</v>
      </c>
    </row>
    <row r="11" spans="1:8" ht="15">
      <c r="A11" s="109">
        <f t="shared" si="0"/>
        <v>8</v>
      </c>
      <c r="B11" s="136">
        <v>6</v>
      </c>
      <c r="C11" s="230" t="s">
        <v>262</v>
      </c>
      <c r="D11" s="233">
        <v>8</v>
      </c>
      <c r="E11" s="227" t="str">
        <f t="shared" si="1"/>
        <v>.10.2024</v>
      </c>
      <c r="F11" s="211">
        <f>'6акт'!D19+'6акт'!D7</f>
        <v>200</v>
      </c>
      <c r="G11" s="212">
        <f>'6акт'!E27+'6акт'!E15</f>
        <v>14884</v>
      </c>
    </row>
    <row r="12" spans="1:8" ht="15">
      <c r="A12" s="109">
        <f t="shared" si="0"/>
        <v>9</v>
      </c>
      <c r="B12" s="136">
        <v>7</v>
      </c>
      <c r="C12" s="226" t="s">
        <v>263</v>
      </c>
      <c r="D12" s="234">
        <v>9</v>
      </c>
      <c r="E12" s="227" t="str">
        <f t="shared" si="1"/>
        <v>.10.2024</v>
      </c>
      <c r="F12" s="215">
        <f>'7акт'!D7+'7акт'!D20</f>
        <v>200</v>
      </c>
      <c r="G12" s="376">
        <f>'7акт'!E27+'7акт'!E15</f>
        <v>14884</v>
      </c>
    </row>
    <row r="13" spans="1:8" ht="15">
      <c r="A13" s="109">
        <f t="shared" si="0"/>
        <v>10</v>
      </c>
      <c r="B13" s="136">
        <v>8</v>
      </c>
      <c r="C13" s="230" t="s">
        <v>264</v>
      </c>
      <c r="D13" s="233">
        <v>10</v>
      </c>
      <c r="E13" s="227" t="str">
        <f>E$6</f>
        <v>.10.2024</v>
      </c>
      <c r="F13" s="213">
        <f>'8акт'!D19+'8акт'!D7</f>
        <v>200</v>
      </c>
      <c r="G13" s="214">
        <f>'8акт'!E27+'8акт'!E15</f>
        <v>14884</v>
      </c>
    </row>
    <row r="14" spans="1:8" ht="15">
      <c r="A14" s="109">
        <f t="shared" si="0"/>
        <v>11</v>
      </c>
      <c r="B14" s="136">
        <v>9</v>
      </c>
      <c r="C14" s="230" t="s">
        <v>265</v>
      </c>
      <c r="D14" s="231">
        <v>11</v>
      </c>
      <c r="E14" s="377" t="str">
        <f t="shared" si="1"/>
        <v>.10.2024</v>
      </c>
      <c r="F14" s="211">
        <f>'9акт'!D19+'9акт'!D7</f>
        <v>200</v>
      </c>
      <c r="G14" s="212">
        <f>'9акт'!E27+'9акт'!E15</f>
        <v>14884</v>
      </c>
    </row>
    <row r="15" spans="1:8" ht="15">
      <c r="A15" s="109">
        <f t="shared" si="0"/>
        <v>14</v>
      </c>
      <c r="B15" s="378">
        <v>10</v>
      </c>
      <c r="C15" s="379" t="s">
        <v>266</v>
      </c>
      <c r="D15" s="234">
        <v>14</v>
      </c>
      <c r="E15" s="380" t="str">
        <f t="shared" si="1"/>
        <v>.10.2024</v>
      </c>
      <c r="F15" s="381">
        <f>'10акт'!D19+'10акт'!D7</f>
        <v>200</v>
      </c>
      <c r="G15" s="382">
        <f>'10акт'!E27+'10акт'!E15</f>
        <v>14884</v>
      </c>
    </row>
    <row r="16" spans="1:8" ht="15">
      <c r="A16" s="109">
        <f t="shared" si="0"/>
        <v>15</v>
      </c>
      <c r="B16" s="136">
        <v>11</v>
      </c>
      <c r="C16" s="230" t="s">
        <v>267</v>
      </c>
      <c r="D16" s="233">
        <v>15</v>
      </c>
      <c r="E16" s="227" t="str">
        <f t="shared" si="1"/>
        <v>.10.2024</v>
      </c>
      <c r="F16" s="138">
        <f>'11акт'!D19+'11акт'!D7</f>
        <v>200</v>
      </c>
      <c r="G16" s="139">
        <f>'11акт'!E27+'11акт'!E15</f>
        <v>14884</v>
      </c>
    </row>
    <row r="17" spans="1:9" ht="15">
      <c r="A17" s="109">
        <f t="shared" si="0"/>
        <v>16</v>
      </c>
      <c r="B17" s="136">
        <v>12</v>
      </c>
      <c r="C17" s="230" t="s">
        <v>268</v>
      </c>
      <c r="D17" s="229">
        <v>16</v>
      </c>
      <c r="E17" s="227" t="str">
        <f t="shared" si="1"/>
        <v>.10.2024</v>
      </c>
      <c r="F17" s="138">
        <f>'12акт'!D19+'12акт'!D7</f>
        <v>200</v>
      </c>
      <c r="G17" s="139">
        <f>'12акт'!E27+'12акт'!E15</f>
        <v>14884</v>
      </c>
    </row>
    <row r="18" spans="1:9" ht="15">
      <c r="A18" s="109">
        <f t="shared" si="0"/>
        <v>17</v>
      </c>
      <c r="B18" s="136">
        <v>13</v>
      </c>
      <c r="C18" s="226" t="s">
        <v>269</v>
      </c>
      <c r="D18" s="234">
        <v>17</v>
      </c>
      <c r="E18" s="227" t="str">
        <f>E$6</f>
        <v>.10.2024</v>
      </c>
      <c r="F18" s="138">
        <f>'13акт'!D19+'13акт'!D7</f>
        <v>200</v>
      </c>
      <c r="G18" s="139">
        <f>'13акт'!E27+'13акт'!E15</f>
        <v>14884</v>
      </c>
    </row>
    <row r="19" spans="1:9" ht="15">
      <c r="A19" s="109">
        <f t="shared" si="0"/>
        <v>18</v>
      </c>
      <c r="B19" s="136">
        <v>14</v>
      </c>
      <c r="C19" s="230" t="s">
        <v>270</v>
      </c>
      <c r="D19" s="233">
        <v>18</v>
      </c>
      <c r="E19" s="227" t="str">
        <f t="shared" si="1"/>
        <v>.10.2024</v>
      </c>
      <c r="F19" s="138">
        <f>'14акт'!D19+'14акт'!D7</f>
        <v>200</v>
      </c>
      <c r="G19" s="139">
        <f>'14акт'!E27+'14акт'!E15</f>
        <v>14884</v>
      </c>
    </row>
    <row r="20" spans="1:9" ht="15">
      <c r="A20" s="109">
        <f t="shared" si="0"/>
        <v>21</v>
      </c>
      <c r="B20" s="136">
        <v>15</v>
      </c>
      <c r="C20" s="230" t="s">
        <v>271</v>
      </c>
      <c r="D20" s="229">
        <v>21</v>
      </c>
      <c r="E20" s="227" t="str">
        <f t="shared" si="1"/>
        <v>.10.2024</v>
      </c>
      <c r="F20" s="138">
        <f>'15акт'!D19+'15акт'!D7</f>
        <v>200</v>
      </c>
      <c r="G20" s="139">
        <f>'15акт'!E27+'15акт'!E15</f>
        <v>14884</v>
      </c>
    </row>
    <row r="21" spans="1:9" ht="15">
      <c r="A21" s="109">
        <f t="shared" si="0"/>
        <v>22</v>
      </c>
      <c r="B21" s="136">
        <v>16</v>
      </c>
      <c r="C21" s="230" t="s">
        <v>272</v>
      </c>
      <c r="D21" s="232">
        <v>22</v>
      </c>
      <c r="E21" s="227" t="str">
        <f t="shared" si="1"/>
        <v>.10.2024</v>
      </c>
      <c r="F21" s="138">
        <f>'16акт'!D19+'16акт'!D7</f>
        <v>200</v>
      </c>
      <c r="G21" s="139">
        <f>'16акт'!E27+'16акт'!E15</f>
        <v>14884</v>
      </c>
    </row>
    <row r="22" spans="1:9" ht="15">
      <c r="A22" s="109">
        <f t="shared" si="0"/>
        <v>23</v>
      </c>
      <c r="B22" s="136">
        <v>17</v>
      </c>
      <c r="C22" s="230" t="s">
        <v>273</v>
      </c>
      <c r="D22" s="231">
        <v>23</v>
      </c>
      <c r="E22" s="227" t="str">
        <f t="shared" si="1"/>
        <v>.10.2024</v>
      </c>
      <c r="F22" s="138">
        <f>'17акт'!D19+'17акт'!D7</f>
        <v>200</v>
      </c>
      <c r="G22" s="139">
        <f>'17акт'!E27+'17акт'!E15</f>
        <v>14884</v>
      </c>
    </row>
    <row r="23" spans="1:9" ht="15">
      <c r="A23" s="109">
        <f t="shared" si="0"/>
        <v>24</v>
      </c>
      <c r="B23" s="136">
        <v>18</v>
      </c>
      <c r="C23" s="230" t="s">
        <v>274</v>
      </c>
      <c r="D23" s="233">
        <v>24</v>
      </c>
      <c r="E23" s="227" t="str">
        <f t="shared" si="1"/>
        <v>.10.2024</v>
      </c>
      <c r="F23" s="138">
        <f>'18акт'!D19+'18акт'!D7</f>
        <v>200</v>
      </c>
      <c r="G23" s="139">
        <f>'18акт'!E27+'18акт'!E15</f>
        <v>14884</v>
      </c>
    </row>
    <row r="24" spans="1:9" ht="15">
      <c r="A24" s="109">
        <f t="shared" si="0"/>
        <v>25</v>
      </c>
      <c r="B24" s="136">
        <v>19</v>
      </c>
      <c r="C24" s="226" t="s">
        <v>275</v>
      </c>
      <c r="D24" s="232">
        <v>25</v>
      </c>
      <c r="E24" s="227" t="str">
        <f t="shared" si="1"/>
        <v>.10.2024</v>
      </c>
      <c r="F24" s="138">
        <f>'19акт'!D19+'19акт'!D7</f>
        <v>200</v>
      </c>
      <c r="G24" s="139">
        <f>'19акт'!E27+'19акт'!E15</f>
        <v>14884</v>
      </c>
    </row>
    <row r="25" spans="1:9" ht="15">
      <c r="A25" s="109">
        <f t="shared" si="0"/>
        <v>28</v>
      </c>
      <c r="B25" s="136">
        <v>20</v>
      </c>
      <c r="C25" s="230" t="s">
        <v>276</v>
      </c>
      <c r="D25" s="231">
        <v>28</v>
      </c>
      <c r="E25" s="227" t="str">
        <f t="shared" si="1"/>
        <v>.10.2024</v>
      </c>
      <c r="F25" s="138">
        <f>'20акт'!D19+'20акт'!D7</f>
        <v>200</v>
      </c>
      <c r="G25" s="139">
        <f>'20акт'!E27+'20акт'!E15</f>
        <v>14884</v>
      </c>
    </row>
    <row r="26" spans="1:9" ht="15">
      <c r="A26" s="109">
        <f t="shared" si="0"/>
        <v>29</v>
      </c>
      <c r="B26" s="136">
        <v>21</v>
      </c>
      <c r="C26" s="230" t="s">
        <v>277</v>
      </c>
      <c r="D26" s="233">
        <v>29</v>
      </c>
      <c r="E26" s="227" t="str">
        <f t="shared" si="1"/>
        <v>.10.2024</v>
      </c>
      <c r="F26" s="138">
        <f>'21акт'!D19+'21акт'!D7</f>
        <v>200</v>
      </c>
      <c r="G26" s="139">
        <f>'21акт'!E27+'21акт'!E15</f>
        <v>14884</v>
      </c>
    </row>
    <row r="27" spans="1:9" ht="15">
      <c r="A27" s="109">
        <f t="shared" si="0"/>
        <v>30</v>
      </c>
      <c r="B27" s="136">
        <v>22</v>
      </c>
      <c r="C27" s="230" t="s">
        <v>278</v>
      </c>
      <c r="D27" s="234">
        <v>30</v>
      </c>
      <c r="E27" s="227" t="str">
        <f t="shared" si="1"/>
        <v>.10.2024</v>
      </c>
      <c r="F27" s="138">
        <f>'22акт'!D19+'22акт'!D7</f>
        <v>200</v>
      </c>
      <c r="G27" s="139">
        <f>'22акт'!E27+'22акт'!E15</f>
        <v>14884</v>
      </c>
    </row>
    <row r="28" spans="1:9" ht="15">
      <c r="A28" s="109">
        <f t="shared" si="0"/>
        <v>31</v>
      </c>
      <c r="B28" s="136">
        <v>23</v>
      </c>
      <c r="C28" s="230" t="s">
        <v>279</v>
      </c>
      <c r="D28" s="229">
        <v>31</v>
      </c>
      <c r="E28" s="227" t="str">
        <f t="shared" si="1"/>
        <v>.10.2024</v>
      </c>
      <c r="F28" s="138">
        <f>'23акт'!D19+'23акт'!D7</f>
        <v>200</v>
      </c>
      <c r="G28" s="139">
        <f>'23акт'!E27+'23акт'!E15</f>
        <v>14884</v>
      </c>
    </row>
    <row r="29" spans="1:9" ht="15" hidden="1">
      <c r="A29" s="109">
        <f t="shared" si="0"/>
        <v>28</v>
      </c>
      <c r="B29" s="136">
        <v>24</v>
      </c>
      <c r="C29" s="230" t="s">
        <v>280</v>
      </c>
      <c r="D29" s="233">
        <v>28</v>
      </c>
      <c r="E29" s="227" t="str">
        <f t="shared" si="1"/>
        <v>.10.2024</v>
      </c>
      <c r="F29" s="138">
        <f>'24акт'!D19+'24акт'!D7</f>
        <v>0</v>
      </c>
      <c r="G29" s="139">
        <f>'24акт'!E27+'24акт'!E15</f>
        <v>0</v>
      </c>
    </row>
    <row r="30" spans="1:9" ht="15" hidden="1">
      <c r="A30" s="109">
        <f t="shared" si="0"/>
        <v>30</v>
      </c>
      <c r="B30" s="136">
        <v>25</v>
      </c>
      <c r="C30" s="226" t="s">
        <v>281</v>
      </c>
      <c r="D30" s="234">
        <v>30</v>
      </c>
      <c r="E30" s="227" t="str">
        <f t="shared" si="1"/>
        <v>.10.2024</v>
      </c>
      <c r="F30" s="138">
        <f>'25акт'!D19+'25акт'!D7</f>
        <v>0</v>
      </c>
      <c r="G30" s="139">
        <f>'25акт'!E27+'25акт'!E15</f>
        <v>0</v>
      </c>
    </row>
    <row r="31" spans="1:9" ht="15" hidden="1">
      <c r="A31" s="109">
        <f t="shared" si="0"/>
        <v>0</v>
      </c>
      <c r="B31" s="136">
        <v>26</v>
      </c>
      <c r="C31" s="230" t="s">
        <v>280</v>
      </c>
      <c r="D31" s="235"/>
      <c r="E31" s="227" t="str">
        <f t="shared" si="1"/>
        <v>.10.2024</v>
      </c>
      <c r="F31" s="138">
        <f>'26акт'!D19+'26акт'!D7</f>
        <v>0</v>
      </c>
      <c r="G31" s="139">
        <f>'26акт'!E27+'26акт'!E15</f>
        <v>0</v>
      </c>
    </row>
    <row r="32" spans="1:9" ht="15" hidden="1">
      <c r="A32" s="109">
        <f t="shared" si="0"/>
        <v>0</v>
      </c>
      <c r="B32" s="136">
        <v>27</v>
      </c>
      <c r="C32" s="136" t="s">
        <v>281</v>
      </c>
      <c r="D32" s="236"/>
      <c r="E32" s="227" t="str">
        <f t="shared" si="1"/>
        <v>.10.2024</v>
      </c>
      <c r="F32" s="138">
        <f>'27акт'!D20+'27акт'!D8</f>
        <v>0</v>
      </c>
      <c r="G32" s="139">
        <f>'27акт'!E27+'27акт'!E15</f>
        <v>0</v>
      </c>
      <c r="H32" s="239"/>
      <c r="I32" s="153"/>
    </row>
    <row r="33" spans="2:14" ht="15.75">
      <c r="B33" s="136"/>
      <c r="C33" s="141" t="s">
        <v>249</v>
      </c>
      <c r="D33" s="237"/>
      <c r="E33" s="238"/>
      <c r="F33" s="142">
        <f>SUM(F6:F32)</f>
        <v>4600</v>
      </c>
      <c r="G33" s="143">
        <f>SUM(G6:G32)</f>
        <v>342332</v>
      </c>
    </row>
    <row r="34" spans="2:14" ht="15.75">
      <c r="B34" s="144"/>
      <c r="C34" s="145"/>
      <c r="D34" s="145"/>
      <c r="E34" s="146"/>
      <c r="F34" s="147"/>
      <c r="G34" s="148"/>
    </row>
    <row r="35" spans="2:14" ht="32.25" thickBot="1">
      <c r="B35" s="144"/>
      <c r="C35" s="384" t="s">
        <v>282</v>
      </c>
      <c r="D35" s="385"/>
      <c r="E35" s="533">
        <f>G33/F33</f>
        <v>74.42</v>
      </c>
      <c r="F35" s="533"/>
      <c r="G35" s="148"/>
    </row>
    <row r="36" spans="2:14" ht="21">
      <c r="B36" s="144"/>
      <c r="C36" s="383"/>
      <c r="D36" s="149"/>
      <c r="E36" s="531"/>
      <c r="F36" s="531"/>
      <c r="N36" s="155"/>
    </row>
    <row r="37" spans="2:14" ht="15">
      <c r="C37" s="122"/>
      <c r="D37" s="122"/>
      <c r="E37" s="532"/>
      <c r="F37" s="528"/>
      <c r="G37" s="528"/>
    </row>
    <row r="38" spans="2:14" ht="30">
      <c r="C38" s="154" t="str">
        <f>'Автомат. ввод'!N10</f>
        <v>МКОУ " _________________ СОШ"</v>
      </c>
      <c r="D38" s="154"/>
      <c r="E38" s="258"/>
      <c r="F38" s="258"/>
      <c r="G38" s="258"/>
    </row>
    <row r="39" spans="2:14" ht="15">
      <c r="C39" s="517" t="str">
        <f>'Автомат. ввод'!N4</f>
        <v xml:space="preserve">Утверждаю.
Директор школы 
___________(ФИО)
</v>
      </c>
      <c r="D39" s="224"/>
      <c r="E39" s="258"/>
      <c r="F39" s="258"/>
      <c r="G39" s="258"/>
    </row>
    <row r="40" spans="2:14" ht="15">
      <c r="C40" s="517"/>
      <c r="D40" s="224"/>
      <c r="E40" s="258"/>
      <c r="F40" s="258"/>
      <c r="G40" s="258"/>
    </row>
    <row r="41" spans="2:14" ht="15">
      <c r="C41" s="152"/>
      <c r="D41" s="152"/>
      <c r="E41" s="150"/>
    </row>
    <row r="42" spans="2:14" ht="15">
      <c r="C42" s="134"/>
      <c r="D42" s="134"/>
      <c r="E42" s="134"/>
    </row>
  </sheetData>
  <mergeCells count="9">
    <mergeCell ref="C39:C40"/>
    <mergeCell ref="B1:G1"/>
    <mergeCell ref="B2:G2"/>
    <mergeCell ref="B3:G3"/>
    <mergeCell ref="E35:F35"/>
    <mergeCell ref="E37:G37"/>
    <mergeCell ref="D5:E5"/>
    <mergeCell ref="D4:E4"/>
    <mergeCell ref="E36:F36"/>
  </mergeCells>
  <phoneticPr fontId="58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zoomScaleNormal="100" workbookViewId="0">
      <selection activeCell="O3" sqref="O3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01.75">
      <c r="A2" s="2"/>
      <c r="B2" s="3" t="s">
        <v>0</v>
      </c>
      <c r="C2" s="4" t="s">
        <v>310</v>
      </c>
      <c r="D2" s="4" t="s">
        <v>309</v>
      </c>
      <c r="E2" s="4" t="s">
        <v>1</v>
      </c>
      <c r="F2" s="3" t="s">
        <v>2</v>
      </c>
      <c r="G2" s="3" t="s">
        <v>3</v>
      </c>
      <c r="H2" s="3" t="s">
        <v>4</v>
      </c>
      <c r="I2" s="4" t="s">
        <v>359</v>
      </c>
      <c r="J2" s="3" t="s">
        <v>5</v>
      </c>
      <c r="K2" s="3" t="s">
        <v>6</v>
      </c>
      <c r="L2" s="3" t="s">
        <v>7</v>
      </c>
      <c r="M2" s="3" t="s">
        <v>8</v>
      </c>
      <c r="N2" s="3" t="s">
        <v>9</v>
      </c>
      <c r="O2" s="4" t="s">
        <v>10</v>
      </c>
      <c r="P2" s="3" t="s">
        <v>11</v>
      </c>
      <c r="Q2" s="4" t="s">
        <v>321</v>
      </c>
      <c r="R2" s="3" t="s">
        <v>12</v>
      </c>
      <c r="S2" s="3" t="s">
        <v>13</v>
      </c>
      <c r="T2" s="3" t="s">
        <v>343</v>
      </c>
      <c r="U2" s="3" t="s">
        <v>285</v>
      </c>
      <c r="V2" s="3" t="s">
        <v>14</v>
      </c>
      <c r="W2" s="3" t="s">
        <v>15</v>
      </c>
      <c r="X2" s="3" t="s">
        <v>287</v>
      </c>
      <c r="Y2" s="3" t="s">
        <v>16</v>
      </c>
      <c r="Z2" s="3" t="s">
        <v>17</v>
      </c>
      <c r="AA2" s="3" t="s">
        <v>18</v>
      </c>
      <c r="AB2" s="104" t="s">
        <v>308</v>
      </c>
      <c r="AC2" s="104" t="s">
        <v>307</v>
      </c>
      <c r="AD2" s="3" t="s">
        <v>19</v>
      </c>
      <c r="AE2" s="3" t="s">
        <v>20</v>
      </c>
      <c r="AF2" s="3" t="s">
        <v>21</v>
      </c>
      <c r="AG2" s="3" t="s">
        <v>22</v>
      </c>
      <c r="AH2" s="3" t="s">
        <v>23</v>
      </c>
      <c r="AI2" s="3" t="s">
        <v>24</v>
      </c>
      <c r="AJ2" s="3" t="s">
        <v>25</v>
      </c>
      <c r="AK2" s="3" t="s">
        <v>26</v>
      </c>
      <c r="AL2" s="3" t="s">
        <v>27</v>
      </c>
      <c r="AM2" s="3" t="s">
        <v>28</v>
      </c>
      <c r="AN2" s="3" t="s">
        <v>303</v>
      </c>
      <c r="AO2" s="162" t="s">
        <v>289</v>
      </c>
      <c r="AP2" s="3" t="s">
        <v>337</v>
      </c>
      <c r="AQ2" s="3" t="s">
        <v>29</v>
      </c>
      <c r="AR2" s="3" t="s">
        <v>30</v>
      </c>
      <c r="AS2" s="3" t="s">
        <v>31</v>
      </c>
      <c r="AT2" s="3" t="s">
        <v>336</v>
      </c>
      <c r="AU2" s="162" t="s">
        <v>294</v>
      </c>
      <c r="AV2" s="3" t="s">
        <v>32</v>
      </c>
      <c r="AW2" s="3" t="s">
        <v>33</v>
      </c>
      <c r="AX2" s="104" t="s">
        <v>306</v>
      </c>
      <c r="AY2" s="3" t="s">
        <v>302</v>
      </c>
      <c r="AZ2" s="3" t="s">
        <v>300</v>
      </c>
      <c r="BA2" s="3" t="s">
        <v>34</v>
      </c>
      <c r="BB2" s="3" t="s">
        <v>329</v>
      </c>
      <c r="BC2" s="3" t="s">
        <v>317</v>
      </c>
      <c r="BD2" s="3" t="s">
        <v>328</v>
      </c>
      <c r="BE2" s="3" t="s">
        <v>91</v>
      </c>
      <c r="BF2" s="4" t="s">
        <v>305</v>
      </c>
      <c r="BG2" s="3" t="s">
        <v>35</v>
      </c>
      <c r="BH2" s="3" t="s">
        <v>36</v>
      </c>
      <c r="BI2" s="3" t="s">
        <v>37</v>
      </c>
      <c r="BJ2" s="3" t="s">
        <v>38</v>
      </c>
      <c r="BK2" s="3" t="s">
        <v>39</v>
      </c>
      <c r="BL2" s="3" t="s">
        <v>327</v>
      </c>
      <c r="BM2" s="3" t="s">
        <v>40</v>
      </c>
      <c r="BN2" s="104" t="s">
        <v>304</v>
      </c>
      <c r="BO2" s="3" t="s">
        <v>41</v>
      </c>
      <c r="BP2" s="3" t="s">
        <v>42</v>
      </c>
      <c r="BQ2" s="3" t="s">
        <v>43</v>
      </c>
      <c r="BR2" s="3" t="s">
        <v>335</v>
      </c>
      <c r="BS2" s="3" t="s">
        <v>44</v>
      </c>
      <c r="BT2" s="3" t="s">
        <v>45</v>
      </c>
      <c r="BU2" s="104" t="s">
        <v>360</v>
      </c>
      <c r="BV2" s="3" t="s">
        <v>301</v>
      </c>
      <c r="BW2" s="3" t="s">
        <v>326</v>
      </c>
      <c r="BX2" s="4" t="s">
        <v>315</v>
      </c>
    </row>
    <row r="3" spans="1:76" ht="67.5" customHeight="1">
      <c r="A3" s="5" t="s">
        <v>46</v>
      </c>
      <c r="B3" s="391">
        <v>105</v>
      </c>
      <c r="C3" s="391">
        <v>590</v>
      </c>
      <c r="D3" s="391">
        <v>590</v>
      </c>
      <c r="E3" s="391">
        <v>11</v>
      </c>
      <c r="F3" s="391">
        <v>400</v>
      </c>
      <c r="G3" s="391">
        <v>200</v>
      </c>
      <c r="H3" s="391">
        <v>105</v>
      </c>
      <c r="I3" s="391">
        <v>590</v>
      </c>
      <c r="J3" s="391">
        <v>134</v>
      </c>
      <c r="K3" s="391">
        <v>79</v>
      </c>
      <c r="L3" s="391">
        <v>10</v>
      </c>
      <c r="M3" s="391">
        <v>300</v>
      </c>
      <c r="N3" s="391">
        <v>950</v>
      </c>
      <c r="O3" s="516">
        <v>7.9494999999999996</v>
      </c>
      <c r="P3" s="391">
        <v>260</v>
      </c>
      <c r="Q3" s="391">
        <v>420</v>
      </c>
      <c r="R3" s="391">
        <v>240</v>
      </c>
      <c r="S3" s="391">
        <v>155</v>
      </c>
      <c r="T3" s="391">
        <v>300</v>
      </c>
      <c r="U3" s="391">
        <v>300</v>
      </c>
      <c r="V3" s="391">
        <v>400</v>
      </c>
      <c r="W3" s="391">
        <v>50</v>
      </c>
      <c r="X3" s="391">
        <v>210</v>
      </c>
      <c r="Y3" s="391">
        <v>85</v>
      </c>
      <c r="Z3" s="391">
        <v>100</v>
      </c>
      <c r="AA3" s="391">
        <v>190</v>
      </c>
      <c r="AB3" s="391">
        <v>440</v>
      </c>
      <c r="AC3" s="391">
        <v>12.5</v>
      </c>
      <c r="AD3" s="391">
        <v>70</v>
      </c>
      <c r="AE3" s="391">
        <v>90</v>
      </c>
      <c r="AF3" s="391">
        <v>70</v>
      </c>
      <c r="AG3" s="391">
        <v>62</v>
      </c>
      <c r="AH3" s="391">
        <v>65</v>
      </c>
      <c r="AI3" s="391">
        <v>70</v>
      </c>
      <c r="AJ3" s="391">
        <v>75</v>
      </c>
      <c r="AK3" s="391">
        <v>68</v>
      </c>
      <c r="AL3" s="391">
        <v>120</v>
      </c>
      <c r="AM3" s="391">
        <v>70</v>
      </c>
      <c r="AN3" s="391">
        <v>190</v>
      </c>
      <c r="AO3" s="391">
        <v>420</v>
      </c>
      <c r="AP3" s="516">
        <v>174</v>
      </c>
      <c r="AQ3" s="391">
        <v>85</v>
      </c>
      <c r="AR3" s="6">
        <v>970</v>
      </c>
      <c r="AS3" s="391">
        <v>85</v>
      </c>
      <c r="AT3" s="391">
        <v>95</v>
      </c>
      <c r="AU3" s="391">
        <v>290</v>
      </c>
      <c r="AV3" s="391">
        <v>330</v>
      </c>
      <c r="AW3" s="391">
        <v>700</v>
      </c>
      <c r="AX3" s="391">
        <v>440</v>
      </c>
      <c r="AY3" s="391">
        <v>185</v>
      </c>
      <c r="AZ3" s="391">
        <v>240</v>
      </c>
      <c r="BA3" s="391">
        <v>350</v>
      </c>
      <c r="BB3" s="391">
        <v>50</v>
      </c>
      <c r="BC3" s="391">
        <v>370</v>
      </c>
      <c r="BD3" s="391">
        <v>55</v>
      </c>
      <c r="BE3" s="391">
        <v>450</v>
      </c>
      <c r="BF3" s="391">
        <v>440</v>
      </c>
      <c r="BG3" s="391">
        <v>46</v>
      </c>
      <c r="BH3" s="516">
        <v>46</v>
      </c>
      <c r="BI3" s="391">
        <v>35</v>
      </c>
      <c r="BJ3" s="516">
        <v>60</v>
      </c>
      <c r="BK3" s="391">
        <v>78</v>
      </c>
      <c r="BL3" s="391">
        <v>110</v>
      </c>
      <c r="BM3" s="391">
        <v>53</v>
      </c>
      <c r="BN3" s="391">
        <v>200</v>
      </c>
      <c r="BO3" s="391">
        <v>200</v>
      </c>
      <c r="BP3" s="391">
        <v>165</v>
      </c>
      <c r="BQ3" s="391">
        <v>190</v>
      </c>
      <c r="BR3" s="391">
        <v>300</v>
      </c>
      <c r="BS3" s="391">
        <v>150</v>
      </c>
      <c r="BT3" s="391">
        <v>110</v>
      </c>
      <c r="BU3" s="391">
        <v>440</v>
      </c>
      <c r="BV3" s="516">
        <v>58</v>
      </c>
      <c r="BW3" s="391">
        <v>510</v>
      </c>
      <c r="BX3" s="6">
        <v>580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 t="s">
        <v>298</v>
      </c>
      <c r="AZ4" s="7"/>
      <c r="BA4" s="7"/>
      <c r="BB4" s="7"/>
      <c r="BC4" s="7"/>
      <c r="BD4" s="7"/>
      <c r="BE4" s="7"/>
      <c r="BF4" s="7"/>
      <c r="BG4" s="7"/>
      <c r="BH4" s="7" t="s">
        <v>298</v>
      </c>
      <c r="BI4" s="7" t="s">
        <v>298</v>
      </c>
      <c r="BJ4" s="7" t="s">
        <v>298</v>
      </c>
      <c r="BK4" s="7"/>
      <c r="BL4" s="7"/>
      <c r="BM4" s="7" t="s">
        <v>298</v>
      </c>
      <c r="BN4" s="7"/>
      <c r="BO4" s="7"/>
      <c r="BP4" s="7" t="s">
        <v>298</v>
      </c>
      <c r="BQ4" s="7" t="s">
        <v>298</v>
      </c>
      <c r="BR4" s="1"/>
      <c r="BS4" s="7"/>
      <c r="BT4" s="7"/>
      <c r="BU4" s="7"/>
      <c r="BV4" s="7" t="s">
        <v>298</v>
      </c>
      <c r="BW4" s="7"/>
      <c r="BX4" s="7"/>
    </row>
    <row r="5" spans="1:76" ht="20.25">
      <c r="A5" s="8" t="s">
        <v>357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1"/>
  <sheetViews>
    <sheetView topLeftCell="A24" zoomScale="80" zoomScaleNormal="80" workbookViewId="0">
      <selection activeCell="P24" sqref="P24"/>
    </sheetView>
  </sheetViews>
  <sheetFormatPr defaultColWidth="9" defaultRowHeight="14.25"/>
  <cols>
    <col min="1" max="1" width="4" style="56" customWidth="1"/>
    <col min="2" max="2" width="16.875" style="56" customWidth="1"/>
    <col min="3" max="4" width="9" style="56"/>
    <col min="5" max="5" width="9.375" style="56" customWidth="1"/>
    <col min="6" max="6" width="11.875" style="56" bestFit="1" customWidth="1"/>
    <col min="7" max="7" width="13.25" style="56" customWidth="1"/>
    <col min="8" max="9" width="9" style="56"/>
    <col min="10" max="10" width="11.875" style="56" bestFit="1" customWidth="1"/>
    <col min="11" max="11" width="9" style="56"/>
    <col min="12" max="12" width="9.875" style="56" customWidth="1"/>
    <col min="13" max="13" width="9" style="56"/>
    <col min="14" max="14" width="11.875" style="56" bestFit="1" customWidth="1"/>
    <col min="15" max="21" width="9" style="56"/>
    <col min="22" max="22" width="8" style="56" customWidth="1"/>
    <col min="23" max="23" width="3.75" style="56" customWidth="1"/>
    <col min="24" max="24" width="8.375" style="56" customWidth="1"/>
    <col min="25" max="25" width="7.375" style="56" customWidth="1"/>
    <col min="26" max="26" width="7.75" style="56" customWidth="1"/>
    <col min="27" max="16384" width="9" style="56"/>
  </cols>
  <sheetData>
    <row r="1" spans="1:22" ht="30.75" thickBot="1">
      <c r="B1" s="538" t="s">
        <v>290</v>
      </c>
      <c r="C1" s="538"/>
      <c r="D1" s="538"/>
      <c r="E1" s="538"/>
      <c r="F1" s="60"/>
      <c r="G1" s="538" t="s">
        <v>292</v>
      </c>
      <c r="H1" s="538"/>
      <c r="I1" s="538"/>
      <c r="J1" s="538"/>
      <c r="K1" s="538"/>
      <c r="L1" s="60"/>
    </row>
    <row r="2" spans="1:22" ht="15" thickBot="1">
      <c r="A2" s="545" t="s">
        <v>83</v>
      </c>
      <c r="B2" s="546"/>
      <c r="C2" s="62"/>
      <c r="D2" s="549" t="s">
        <v>84</v>
      </c>
      <c r="E2" s="550"/>
      <c r="F2" s="60"/>
      <c r="G2" s="545" t="s">
        <v>83</v>
      </c>
      <c r="H2" s="546"/>
      <c r="I2" s="62"/>
      <c r="J2" s="549" t="s">
        <v>84</v>
      </c>
      <c r="K2" s="550"/>
      <c r="L2" s="60"/>
    </row>
    <row r="3" spans="1:22">
      <c r="A3" s="547"/>
      <c r="B3" s="548"/>
      <c r="C3" s="63"/>
      <c r="D3" s="551"/>
      <c r="E3" s="552"/>
      <c r="F3" s="60"/>
      <c r="G3" s="547"/>
      <c r="H3" s="548"/>
      <c r="I3" s="63"/>
      <c r="J3" s="551"/>
      <c r="K3" s="552"/>
      <c r="L3" s="60"/>
      <c r="N3" s="69"/>
      <c r="O3" s="70"/>
      <c r="P3" s="70"/>
      <c r="Q3" s="70"/>
      <c r="R3" s="70"/>
      <c r="S3" s="70"/>
      <c r="T3" s="70"/>
      <c r="U3" s="70"/>
      <c r="V3" s="71"/>
    </row>
    <row r="4" spans="1:22" ht="15" thickBot="1">
      <c r="A4" s="553"/>
      <c r="B4" s="554"/>
      <c r="C4" s="64"/>
      <c r="D4" s="553"/>
      <c r="E4" s="555"/>
      <c r="F4" s="60"/>
      <c r="G4" s="553"/>
      <c r="H4" s="554"/>
      <c r="I4" s="64"/>
      <c r="J4" s="553"/>
      <c r="K4" s="555"/>
      <c r="L4" s="60"/>
      <c r="N4" s="579" t="s">
        <v>314</v>
      </c>
      <c r="O4" s="580"/>
      <c r="P4" s="580"/>
      <c r="Q4" s="580"/>
      <c r="R4" s="580"/>
      <c r="V4" s="72"/>
    </row>
    <row r="5" spans="1:22">
      <c r="A5" s="556">
        <v>100</v>
      </c>
      <c r="B5" s="557"/>
      <c r="C5" s="209"/>
      <c r="D5" s="556">
        <v>100</v>
      </c>
      <c r="E5" s="557"/>
      <c r="F5" s="207"/>
      <c r="G5" s="556">
        <v>100</v>
      </c>
      <c r="H5" s="557"/>
      <c r="I5" s="209"/>
      <c r="J5" s="556">
        <v>100</v>
      </c>
      <c r="K5" s="557"/>
      <c r="L5" s="207"/>
      <c r="N5" s="581"/>
      <c r="O5" s="580"/>
      <c r="P5" s="580"/>
      <c r="Q5" s="580"/>
      <c r="R5" s="580"/>
      <c r="V5" s="72"/>
    </row>
    <row r="6" spans="1:22" ht="15" thickBot="1">
      <c r="A6" s="558"/>
      <c r="B6" s="559"/>
      <c r="C6" s="210"/>
      <c r="D6" s="558"/>
      <c r="E6" s="559"/>
      <c r="F6" s="207"/>
      <c r="G6" s="558"/>
      <c r="H6" s="559"/>
      <c r="I6" s="210"/>
      <c r="J6" s="558"/>
      <c r="K6" s="559"/>
      <c r="L6" s="207"/>
      <c r="N6" s="581"/>
      <c r="O6" s="580"/>
      <c r="P6" s="580"/>
      <c r="Q6" s="580"/>
      <c r="R6" s="580"/>
      <c r="T6" s="569" t="s">
        <v>293</v>
      </c>
      <c r="U6" s="569"/>
      <c r="V6" s="570"/>
    </row>
    <row r="7" spans="1:22">
      <c r="A7" s="208"/>
      <c r="B7" s="61"/>
      <c r="C7" s="60"/>
      <c r="D7" s="61"/>
      <c r="E7" s="61"/>
      <c r="F7" s="60"/>
      <c r="G7" s="208"/>
      <c r="H7" s="61"/>
      <c r="I7" s="60"/>
      <c r="J7" s="61"/>
      <c r="K7" s="61"/>
      <c r="L7" s="60"/>
      <c r="N7" s="581"/>
      <c r="O7" s="580"/>
      <c r="P7" s="580"/>
      <c r="Q7" s="580"/>
      <c r="R7" s="580"/>
      <c r="T7" s="569"/>
      <c r="U7" s="569"/>
      <c r="V7" s="570"/>
    </row>
    <row r="8" spans="1:22">
      <c r="A8" s="65"/>
      <c r="B8" s="60"/>
      <c r="C8" s="60"/>
      <c r="D8" s="60"/>
      <c r="E8" s="60"/>
      <c r="F8" s="60"/>
      <c r="G8" s="65"/>
      <c r="H8" s="60"/>
      <c r="I8" s="60"/>
      <c r="J8" s="60"/>
      <c r="K8" s="60"/>
      <c r="L8" s="60"/>
      <c r="N8" s="581"/>
      <c r="O8" s="580"/>
      <c r="P8" s="580"/>
      <c r="Q8" s="580"/>
      <c r="R8" s="580"/>
      <c r="S8" s="573" t="s">
        <v>86</v>
      </c>
      <c r="T8" s="569"/>
      <c r="U8" s="569"/>
      <c r="V8" s="570"/>
    </row>
    <row r="9" spans="1:22">
      <c r="A9" s="65"/>
      <c r="B9" s="60"/>
      <c r="C9" s="60"/>
      <c r="D9" s="60"/>
      <c r="E9" s="60"/>
      <c r="F9" s="60"/>
      <c r="G9" s="65"/>
      <c r="H9" s="60"/>
      <c r="I9" s="60"/>
      <c r="J9" s="60"/>
      <c r="K9" s="60"/>
      <c r="L9" s="60"/>
      <c r="N9" s="73"/>
      <c r="S9" s="573"/>
      <c r="T9" s="569"/>
      <c r="U9" s="569"/>
      <c r="V9" s="570"/>
    </row>
    <row r="10" spans="1:22">
      <c r="A10" s="578" t="s">
        <v>85</v>
      </c>
      <c r="B10" s="578"/>
      <c r="C10" s="578"/>
      <c r="D10" s="578"/>
      <c r="E10" s="578"/>
      <c r="F10" s="60"/>
      <c r="G10" s="578" t="s">
        <v>85</v>
      </c>
      <c r="H10" s="578"/>
      <c r="I10" s="578"/>
      <c r="J10" s="578"/>
      <c r="K10" s="578"/>
      <c r="L10" s="60"/>
      <c r="N10" s="574" t="s">
        <v>356</v>
      </c>
      <c r="O10" s="575"/>
      <c r="P10" s="575"/>
      <c r="Q10" s="575"/>
      <c r="R10" s="575"/>
      <c r="S10" s="68"/>
      <c r="T10" s="569"/>
      <c r="U10" s="569"/>
      <c r="V10" s="570"/>
    </row>
    <row r="11" spans="1:22">
      <c r="A11" s="578"/>
      <c r="B11" s="578"/>
      <c r="C11" s="578"/>
      <c r="D11" s="578"/>
      <c r="E11" s="578"/>
      <c r="F11" s="60"/>
      <c r="G11" s="578"/>
      <c r="H11" s="578"/>
      <c r="I11" s="578"/>
      <c r="J11" s="578"/>
      <c r="K11" s="578"/>
      <c r="L11" s="60"/>
      <c r="N11" s="574"/>
      <c r="O11" s="575"/>
      <c r="P11" s="575"/>
      <c r="Q11" s="575"/>
      <c r="R11" s="575"/>
      <c r="S11" s="68"/>
      <c r="V11" s="72"/>
    </row>
    <row r="12" spans="1:22" ht="15" thickBot="1">
      <c r="A12" s="578"/>
      <c r="B12" s="578"/>
      <c r="C12" s="578"/>
      <c r="D12" s="578"/>
      <c r="E12" s="578"/>
      <c r="F12" s="60"/>
      <c r="G12" s="578"/>
      <c r="H12" s="578"/>
      <c r="I12" s="578"/>
      <c r="J12" s="578"/>
      <c r="K12" s="578"/>
      <c r="L12" s="60"/>
      <c r="M12" s="96"/>
      <c r="N12" s="576"/>
      <c r="O12" s="577"/>
      <c r="P12" s="577"/>
      <c r="Q12" s="577"/>
      <c r="R12" s="577"/>
      <c r="S12" s="74"/>
      <c r="T12" s="75"/>
      <c r="U12" s="75"/>
      <c r="V12" s="76"/>
    </row>
    <row r="13" spans="1:22">
      <c r="A13" s="578"/>
      <c r="B13" s="578"/>
      <c r="C13" s="578"/>
      <c r="D13" s="578"/>
      <c r="E13" s="578"/>
      <c r="F13" s="60"/>
      <c r="G13" s="578"/>
      <c r="H13" s="578"/>
      <c r="I13" s="578"/>
      <c r="J13" s="578"/>
      <c r="K13" s="578"/>
      <c r="L13" s="60"/>
      <c r="M13" s="96"/>
      <c r="O13" s="97"/>
      <c r="P13" s="97"/>
      <c r="Q13" s="97"/>
    </row>
    <row r="14" spans="1:22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O14" s="97"/>
      <c r="P14" s="97"/>
      <c r="Q14" s="97"/>
    </row>
    <row r="15" spans="1:22" ht="15" thickBo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O15" s="97"/>
      <c r="P15" s="97"/>
      <c r="Q15" s="97"/>
    </row>
    <row r="16" spans="1:22">
      <c r="A16" s="60"/>
      <c r="B16" s="60"/>
      <c r="C16" s="60"/>
      <c r="D16" s="60"/>
      <c r="E16" s="60"/>
      <c r="F16" s="584">
        <v>1</v>
      </c>
      <c r="G16" s="60"/>
      <c r="H16" s="60"/>
      <c r="I16" s="60"/>
      <c r="J16" s="60"/>
      <c r="K16" s="60"/>
      <c r="L16" s="584">
        <v>2</v>
      </c>
    </row>
    <row r="17" spans="1:24" ht="15" thickBot="1">
      <c r="A17" s="60"/>
      <c r="B17" s="60"/>
      <c r="C17" s="60"/>
      <c r="D17" s="60"/>
      <c r="E17" s="60"/>
      <c r="F17" s="585"/>
      <c r="G17" s="60"/>
      <c r="H17" s="60"/>
      <c r="I17" s="60"/>
      <c r="J17" s="60"/>
      <c r="K17" s="60"/>
      <c r="L17" s="585"/>
    </row>
    <row r="18" spans="1:24" ht="15" thickBot="1"/>
    <row r="19" spans="1:24" ht="27" thickBot="1">
      <c r="C19" s="560" t="s">
        <v>290</v>
      </c>
      <c r="D19" s="561"/>
      <c r="E19" s="562"/>
      <c r="K19" s="560" t="s">
        <v>291</v>
      </c>
      <c r="L19" s="561"/>
      <c r="M19" s="562"/>
      <c r="P19" s="98"/>
      <c r="Q19" s="98"/>
      <c r="T19"/>
    </row>
    <row r="20" spans="1:24" ht="18">
      <c r="A20" s="563" t="s">
        <v>93</v>
      </c>
      <c r="B20" s="564"/>
      <c r="C20" s="565"/>
      <c r="E20" s="566" t="s">
        <v>169</v>
      </c>
      <c r="F20" s="567"/>
      <c r="G20" s="568"/>
      <c r="I20" s="571" t="s">
        <v>93</v>
      </c>
      <c r="J20" s="571"/>
      <c r="K20" s="572"/>
      <c r="M20" s="582" t="s">
        <v>169</v>
      </c>
      <c r="N20" s="583"/>
      <c r="O20" s="583"/>
      <c r="P20" s="98"/>
      <c r="Q20" s="98"/>
    </row>
    <row r="21" spans="1:24" ht="21">
      <c r="A21" s="99">
        <v>1</v>
      </c>
      <c r="B21" s="100" t="s">
        <v>67</v>
      </c>
      <c r="C21" s="101">
        <f t="shared" ref="C21:C51" si="0">IF(B21="Суббота",$D$5,$A$5)</f>
        <v>100</v>
      </c>
      <c r="E21" s="99">
        <v>1</v>
      </c>
      <c r="F21" s="100" t="str">
        <f t="shared" ref="F21:F50" si="1">B21</f>
        <v>Вторник</v>
      </c>
      <c r="G21" s="101">
        <f t="shared" ref="G21:G50" si="2">C21</f>
        <v>100</v>
      </c>
      <c r="I21" s="99">
        <v>1</v>
      </c>
      <c r="J21" s="100" t="str">
        <f>B21</f>
        <v>Вторник</v>
      </c>
      <c r="K21" s="101">
        <f t="shared" ref="K21:K51" si="3">IF(J21="Суббота",$J$5,$G$5)</f>
        <v>100</v>
      </c>
      <c r="M21" s="99">
        <v>1</v>
      </c>
      <c r="N21" s="100" t="str">
        <f t="shared" ref="N21:N50" si="4">J21</f>
        <v>Вторник</v>
      </c>
      <c r="O21" s="101">
        <f t="shared" ref="O21:O50" si="5">K21</f>
        <v>100</v>
      </c>
      <c r="S21" s="201"/>
      <c r="T21" s="201"/>
      <c r="U21" s="201"/>
      <c r="V21" s="201"/>
      <c r="W21" s="201"/>
      <c r="X21" s="201"/>
    </row>
    <row r="22" spans="1:24" ht="21">
      <c r="A22" s="99">
        <v>2</v>
      </c>
      <c r="B22" s="100" t="s">
        <v>68</v>
      </c>
      <c r="C22" s="101">
        <f t="shared" si="0"/>
        <v>100</v>
      </c>
      <c r="E22" s="99">
        <v>2</v>
      </c>
      <c r="F22" s="100" t="str">
        <f t="shared" si="1"/>
        <v>Среда</v>
      </c>
      <c r="G22" s="101">
        <f t="shared" si="2"/>
        <v>100</v>
      </c>
      <c r="I22" s="99">
        <v>2</v>
      </c>
      <c r="J22" s="100" t="str">
        <f t="shared" ref="J22:J51" si="6">B22</f>
        <v>Среда</v>
      </c>
      <c r="K22" s="101">
        <f t="shared" si="3"/>
        <v>100</v>
      </c>
      <c r="M22" s="99">
        <v>2</v>
      </c>
      <c r="N22" s="100" t="str">
        <f t="shared" si="4"/>
        <v>Среда</v>
      </c>
      <c r="O22" s="101">
        <f t="shared" si="5"/>
        <v>100</v>
      </c>
      <c r="S22" s="201"/>
      <c r="T22" s="201"/>
      <c r="U22" s="201"/>
      <c r="V22" s="201"/>
      <c r="W22" s="201"/>
      <c r="X22" s="201"/>
    </row>
    <row r="23" spans="1:24" ht="21">
      <c r="A23" s="99">
        <v>3</v>
      </c>
      <c r="B23" s="100" t="s">
        <v>49</v>
      </c>
      <c r="C23" s="101">
        <f t="shared" si="0"/>
        <v>100</v>
      </c>
      <c r="E23" s="99">
        <v>3</v>
      </c>
      <c r="F23" s="100" t="str">
        <f t="shared" si="1"/>
        <v>Четверг</v>
      </c>
      <c r="G23" s="101">
        <f t="shared" si="2"/>
        <v>100</v>
      </c>
      <c r="I23" s="99">
        <v>3</v>
      </c>
      <c r="J23" s="100" t="str">
        <f t="shared" si="6"/>
        <v>Четверг</v>
      </c>
      <c r="K23" s="101">
        <f t="shared" si="3"/>
        <v>100</v>
      </c>
      <c r="M23" s="99">
        <v>3</v>
      </c>
      <c r="N23" s="100" t="str">
        <f t="shared" si="4"/>
        <v>Четверг</v>
      </c>
      <c r="O23" s="101">
        <f t="shared" si="5"/>
        <v>100</v>
      </c>
      <c r="S23" s="201"/>
      <c r="T23" s="201"/>
      <c r="U23" s="201"/>
      <c r="V23" s="201"/>
      <c r="W23" s="201"/>
      <c r="X23" s="201"/>
    </row>
    <row r="24" spans="1:24" ht="21">
      <c r="A24" s="99">
        <v>4</v>
      </c>
      <c r="B24" s="100" t="s">
        <v>60</v>
      </c>
      <c r="C24" s="101">
        <f t="shared" si="0"/>
        <v>100</v>
      </c>
      <c r="E24" s="99">
        <v>4</v>
      </c>
      <c r="F24" s="100" t="str">
        <f t="shared" si="1"/>
        <v>Пятница</v>
      </c>
      <c r="G24" s="101">
        <f t="shared" si="2"/>
        <v>100</v>
      </c>
      <c r="I24" s="99">
        <v>4</v>
      </c>
      <c r="J24" s="100" t="str">
        <f t="shared" si="6"/>
        <v>Пятница</v>
      </c>
      <c r="K24" s="101">
        <f t="shared" si="3"/>
        <v>100</v>
      </c>
      <c r="M24" s="99">
        <v>4</v>
      </c>
      <c r="N24" s="100" t="str">
        <f t="shared" si="4"/>
        <v>Пятница</v>
      </c>
      <c r="O24" s="101">
        <f t="shared" si="5"/>
        <v>100</v>
      </c>
      <c r="S24" s="201"/>
      <c r="T24" s="201"/>
      <c r="U24" s="201"/>
      <c r="V24" s="201"/>
      <c r="W24" s="201"/>
      <c r="X24" s="201"/>
    </row>
    <row r="25" spans="1:24" ht="21" hidden="1">
      <c r="A25" s="99">
        <v>5</v>
      </c>
      <c r="B25" s="100" t="s">
        <v>62</v>
      </c>
      <c r="C25" s="101">
        <v>0</v>
      </c>
      <c r="E25" s="99">
        <v>5</v>
      </c>
      <c r="F25" s="100" t="str">
        <f t="shared" si="1"/>
        <v>Суббота</v>
      </c>
      <c r="G25" s="101">
        <f t="shared" si="2"/>
        <v>0</v>
      </c>
      <c r="I25" s="99">
        <v>5</v>
      </c>
      <c r="J25" s="100" t="str">
        <f t="shared" si="6"/>
        <v>Суббота</v>
      </c>
      <c r="K25" s="101">
        <v>0</v>
      </c>
      <c r="M25" s="99">
        <v>5</v>
      </c>
      <c r="N25" s="100" t="str">
        <f t="shared" si="4"/>
        <v>Суббота</v>
      </c>
      <c r="O25" s="101">
        <f t="shared" si="5"/>
        <v>0</v>
      </c>
      <c r="S25" s="201"/>
      <c r="T25" s="201"/>
      <c r="U25" s="201"/>
      <c r="V25" s="201"/>
      <c r="W25" s="201"/>
      <c r="X25" s="201"/>
    </row>
    <row r="26" spans="1:24" ht="21" hidden="1">
      <c r="A26" s="99">
        <v>6</v>
      </c>
      <c r="B26" s="100" t="s">
        <v>64</v>
      </c>
      <c r="C26" s="101">
        <v>0</v>
      </c>
      <c r="E26" s="99">
        <v>6</v>
      </c>
      <c r="F26" s="100" t="str">
        <f t="shared" si="1"/>
        <v>Воскресенье</v>
      </c>
      <c r="G26" s="101">
        <f t="shared" si="2"/>
        <v>0</v>
      </c>
      <c r="I26" s="99">
        <v>6</v>
      </c>
      <c r="J26" s="100" t="str">
        <f t="shared" si="6"/>
        <v>Воскресенье</v>
      </c>
      <c r="K26" s="101">
        <v>0</v>
      </c>
      <c r="M26" s="99">
        <v>6</v>
      </c>
      <c r="N26" s="100" t="str">
        <f t="shared" si="4"/>
        <v>Воскресенье</v>
      </c>
      <c r="O26" s="101">
        <f t="shared" si="5"/>
        <v>0</v>
      </c>
      <c r="S26" s="201"/>
      <c r="T26" s="201"/>
      <c r="U26" s="201"/>
      <c r="V26" s="201"/>
      <c r="W26" s="201"/>
      <c r="X26" s="201"/>
    </row>
    <row r="27" spans="1:24" ht="21">
      <c r="A27" s="99">
        <v>7</v>
      </c>
      <c r="B27" s="100" t="s">
        <v>65</v>
      </c>
      <c r="C27" s="101">
        <f t="shared" si="0"/>
        <v>100</v>
      </c>
      <c r="E27" s="99">
        <v>7</v>
      </c>
      <c r="F27" s="100" t="str">
        <f t="shared" si="1"/>
        <v>Понедельник</v>
      </c>
      <c r="G27" s="101">
        <f t="shared" si="2"/>
        <v>100</v>
      </c>
      <c r="I27" s="99">
        <v>7</v>
      </c>
      <c r="J27" s="100" t="str">
        <f t="shared" si="6"/>
        <v>Понедельник</v>
      </c>
      <c r="K27" s="101">
        <f t="shared" si="3"/>
        <v>100</v>
      </c>
      <c r="M27" s="99">
        <v>7</v>
      </c>
      <c r="N27" s="100" t="str">
        <f t="shared" si="4"/>
        <v>Понедельник</v>
      </c>
      <c r="O27" s="101">
        <f t="shared" si="5"/>
        <v>100</v>
      </c>
      <c r="S27" s="201"/>
      <c r="T27" s="201"/>
      <c r="U27" s="201"/>
      <c r="V27" s="201"/>
      <c r="W27" s="201"/>
      <c r="X27" s="201"/>
    </row>
    <row r="28" spans="1:24" ht="21">
      <c r="A28" s="99">
        <v>8</v>
      </c>
      <c r="B28" s="100" t="s">
        <v>67</v>
      </c>
      <c r="C28" s="101">
        <f t="shared" si="0"/>
        <v>100</v>
      </c>
      <c r="E28" s="99">
        <v>8</v>
      </c>
      <c r="F28" s="100" t="str">
        <f t="shared" si="1"/>
        <v>Вторник</v>
      </c>
      <c r="G28" s="101">
        <f>C28</f>
        <v>100</v>
      </c>
      <c r="I28" s="99">
        <v>8</v>
      </c>
      <c r="J28" s="100" t="str">
        <f t="shared" si="6"/>
        <v>Вторник</v>
      </c>
      <c r="K28" s="101">
        <f t="shared" si="3"/>
        <v>100</v>
      </c>
      <c r="M28" s="99">
        <v>8</v>
      </c>
      <c r="N28" s="100" t="str">
        <f t="shared" si="4"/>
        <v>Вторник</v>
      </c>
      <c r="O28" s="101">
        <f t="shared" si="5"/>
        <v>100</v>
      </c>
      <c r="S28" s="201"/>
      <c r="T28" s="201"/>
      <c r="U28" s="201"/>
      <c r="V28" s="201"/>
      <c r="W28" s="201"/>
      <c r="X28" s="201"/>
    </row>
    <row r="29" spans="1:24" ht="21">
      <c r="A29" s="99">
        <v>9</v>
      </c>
      <c r="B29" s="100" t="s">
        <v>68</v>
      </c>
      <c r="C29" s="101">
        <f t="shared" si="0"/>
        <v>100</v>
      </c>
      <c r="E29" s="99">
        <v>9</v>
      </c>
      <c r="F29" s="100" t="str">
        <f t="shared" si="1"/>
        <v>Среда</v>
      </c>
      <c r="G29" s="101">
        <f t="shared" si="2"/>
        <v>100</v>
      </c>
      <c r="I29" s="99">
        <v>9</v>
      </c>
      <c r="J29" s="100" t="str">
        <f t="shared" si="6"/>
        <v>Среда</v>
      </c>
      <c r="K29" s="101">
        <f t="shared" si="3"/>
        <v>100</v>
      </c>
      <c r="M29" s="99">
        <v>9</v>
      </c>
      <c r="N29" s="100" t="str">
        <f t="shared" si="4"/>
        <v>Среда</v>
      </c>
      <c r="O29" s="101">
        <f t="shared" si="5"/>
        <v>100</v>
      </c>
      <c r="R29" s="539" t="s">
        <v>299</v>
      </c>
      <c r="S29" s="540"/>
      <c r="T29" s="540"/>
      <c r="U29" s="540"/>
      <c r="V29" s="540"/>
      <c r="W29" s="541"/>
      <c r="X29" s="201"/>
    </row>
    <row r="30" spans="1:24" ht="21">
      <c r="A30" s="99">
        <v>10</v>
      </c>
      <c r="B30" s="100" t="s">
        <v>49</v>
      </c>
      <c r="C30" s="101">
        <f t="shared" si="0"/>
        <v>100</v>
      </c>
      <c r="E30" s="99">
        <v>10</v>
      </c>
      <c r="F30" s="100" t="str">
        <f t="shared" si="1"/>
        <v>Четверг</v>
      </c>
      <c r="G30" s="101">
        <f t="shared" si="2"/>
        <v>100</v>
      </c>
      <c r="I30" s="99">
        <v>10</v>
      </c>
      <c r="J30" s="100" t="str">
        <f t="shared" si="6"/>
        <v>Четверг</v>
      </c>
      <c r="K30" s="101">
        <f t="shared" si="3"/>
        <v>100</v>
      </c>
      <c r="M30" s="99">
        <v>10</v>
      </c>
      <c r="N30" s="100" t="str">
        <f t="shared" si="4"/>
        <v>Четверг</v>
      </c>
      <c r="O30" s="101">
        <f t="shared" si="5"/>
        <v>100</v>
      </c>
      <c r="R30" s="539"/>
      <c r="S30" s="540"/>
      <c r="T30" s="540"/>
      <c r="U30" s="540"/>
      <c r="V30" s="540"/>
      <c r="W30" s="541"/>
      <c r="X30" s="201"/>
    </row>
    <row r="31" spans="1:24" ht="21">
      <c r="A31" s="99">
        <v>11</v>
      </c>
      <c r="B31" s="100" t="s">
        <v>60</v>
      </c>
      <c r="C31" s="101">
        <f t="shared" si="0"/>
        <v>100</v>
      </c>
      <c r="E31" s="99">
        <v>11</v>
      </c>
      <c r="F31" s="100" t="str">
        <f t="shared" si="1"/>
        <v>Пятница</v>
      </c>
      <c r="G31" s="101">
        <f t="shared" si="2"/>
        <v>100</v>
      </c>
      <c r="I31" s="99">
        <v>11</v>
      </c>
      <c r="J31" s="100" t="str">
        <f t="shared" si="6"/>
        <v>Пятница</v>
      </c>
      <c r="K31" s="101">
        <f t="shared" si="3"/>
        <v>100</v>
      </c>
      <c r="M31" s="99">
        <v>11</v>
      </c>
      <c r="N31" s="100" t="str">
        <f t="shared" si="4"/>
        <v>Пятница</v>
      </c>
      <c r="O31" s="101">
        <f t="shared" si="5"/>
        <v>100</v>
      </c>
      <c r="R31" s="539"/>
      <c r="S31" s="540"/>
      <c r="T31" s="540"/>
      <c r="U31" s="540"/>
      <c r="V31" s="540"/>
      <c r="W31" s="541"/>
      <c r="X31" s="201"/>
    </row>
    <row r="32" spans="1:24" ht="21" hidden="1">
      <c r="A32" s="99">
        <v>12</v>
      </c>
      <c r="B32" s="100" t="s">
        <v>62</v>
      </c>
      <c r="C32" s="101">
        <v>0</v>
      </c>
      <c r="E32" s="99">
        <v>12</v>
      </c>
      <c r="F32" s="100" t="str">
        <f t="shared" si="1"/>
        <v>Суббота</v>
      </c>
      <c r="G32" s="101">
        <f t="shared" si="2"/>
        <v>0</v>
      </c>
      <c r="I32" s="99">
        <v>12</v>
      </c>
      <c r="J32" s="100" t="str">
        <f t="shared" si="6"/>
        <v>Суббота</v>
      </c>
      <c r="K32" s="101">
        <v>0</v>
      </c>
      <c r="M32" s="99">
        <v>12</v>
      </c>
      <c r="N32" s="100" t="str">
        <f t="shared" si="4"/>
        <v>Суббота</v>
      </c>
      <c r="O32" s="101">
        <f t="shared" si="5"/>
        <v>0</v>
      </c>
      <c r="R32" s="539"/>
      <c r="S32" s="540"/>
      <c r="T32" s="540"/>
      <c r="U32" s="540"/>
      <c r="V32" s="540"/>
      <c r="W32" s="541"/>
      <c r="X32" s="201"/>
    </row>
    <row r="33" spans="1:23" ht="21" hidden="1">
      <c r="A33" s="99">
        <v>13</v>
      </c>
      <c r="B33" s="100" t="s">
        <v>64</v>
      </c>
      <c r="C33" s="101">
        <v>0</v>
      </c>
      <c r="E33" s="99">
        <v>13</v>
      </c>
      <c r="F33" s="100" t="str">
        <f t="shared" si="1"/>
        <v>Воскресенье</v>
      </c>
      <c r="G33" s="101">
        <f t="shared" si="2"/>
        <v>0</v>
      </c>
      <c r="I33" s="99">
        <v>13</v>
      </c>
      <c r="J33" s="100" t="str">
        <f t="shared" si="6"/>
        <v>Воскресенье</v>
      </c>
      <c r="K33" s="101">
        <v>0</v>
      </c>
      <c r="M33" s="99">
        <v>13</v>
      </c>
      <c r="N33" s="100" t="str">
        <f t="shared" si="4"/>
        <v>Воскресенье</v>
      </c>
      <c r="O33" s="101">
        <f t="shared" si="5"/>
        <v>0</v>
      </c>
      <c r="R33" s="539"/>
      <c r="S33" s="540"/>
      <c r="T33" s="540"/>
      <c r="U33" s="540"/>
      <c r="V33" s="540"/>
      <c r="W33" s="541"/>
    </row>
    <row r="34" spans="1:23" ht="21">
      <c r="A34" s="99">
        <v>14</v>
      </c>
      <c r="B34" s="100" t="s">
        <v>65</v>
      </c>
      <c r="C34" s="101">
        <f t="shared" si="0"/>
        <v>100</v>
      </c>
      <c r="E34" s="99">
        <v>14</v>
      </c>
      <c r="F34" s="100" t="str">
        <f t="shared" si="1"/>
        <v>Понедельник</v>
      </c>
      <c r="G34" s="101">
        <f t="shared" si="2"/>
        <v>100</v>
      </c>
      <c r="I34" s="99">
        <v>14</v>
      </c>
      <c r="J34" s="100" t="str">
        <f t="shared" si="6"/>
        <v>Понедельник</v>
      </c>
      <c r="K34" s="101">
        <f t="shared" si="3"/>
        <v>100</v>
      </c>
      <c r="M34" s="99">
        <v>14</v>
      </c>
      <c r="N34" s="100" t="str">
        <f t="shared" si="4"/>
        <v>Понедельник</v>
      </c>
      <c r="O34" s="101">
        <f t="shared" si="5"/>
        <v>100</v>
      </c>
      <c r="R34" s="539"/>
      <c r="S34" s="540"/>
      <c r="T34" s="540"/>
      <c r="U34" s="540"/>
      <c r="V34" s="540"/>
      <c r="W34" s="541"/>
    </row>
    <row r="35" spans="1:23" ht="21">
      <c r="A35" s="99">
        <v>15</v>
      </c>
      <c r="B35" s="100" t="s">
        <v>67</v>
      </c>
      <c r="C35" s="101">
        <f t="shared" si="0"/>
        <v>100</v>
      </c>
      <c r="E35" s="99">
        <v>15</v>
      </c>
      <c r="F35" s="100" t="str">
        <f t="shared" si="1"/>
        <v>Вторник</v>
      </c>
      <c r="G35" s="101">
        <f t="shared" si="2"/>
        <v>100</v>
      </c>
      <c r="I35" s="99">
        <v>15</v>
      </c>
      <c r="J35" s="100" t="str">
        <f t="shared" si="6"/>
        <v>Вторник</v>
      </c>
      <c r="K35" s="101">
        <f t="shared" si="3"/>
        <v>100</v>
      </c>
      <c r="M35" s="99">
        <v>15</v>
      </c>
      <c r="N35" s="100" t="str">
        <f t="shared" si="4"/>
        <v>Вторник</v>
      </c>
      <c r="O35" s="101">
        <f t="shared" si="5"/>
        <v>100</v>
      </c>
      <c r="R35" s="539"/>
      <c r="S35" s="540"/>
      <c r="T35" s="540"/>
      <c r="U35" s="540"/>
      <c r="V35" s="540"/>
      <c r="W35" s="541"/>
    </row>
    <row r="36" spans="1:23" ht="21">
      <c r="A36" s="99">
        <v>16</v>
      </c>
      <c r="B36" s="100" t="s">
        <v>68</v>
      </c>
      <c r="C36" s="101">
        <f t="shared" si="0"/>
        <v>100</v>
      </c>
      <c r="E36" s="99">
        <v>16</v>
      </c>
      <c r="F36" s="100" t="str">
        <f t="shared" si="1"/>
        <v>Среда</v>
      </c>
      <c r="G36" s="101">
        <f t="shared" si="2"/>
        <v>100</v>
      </c>
      <c r="I36" s="99">
        <v>16</v>
      </c>
      <c r="J36" s="100" t="str">
        <f t="shared" si="6"/>
        <v>Среда</v>
      </c>
      <c r="K36" s="101">
        <f t="shared" si="3"/>
        <v>100</v>
      </c>
      <c r="M36" s="99">
        <v>16</v>
      </c>
      <c r="N36" s="100" t="str">
        <f t="shared" si="4"/>
        <v>Среда</v>
      </c>
      <c r="O36" s="101">
        <f t="shared" si="5"/>
        <v>100</v>
      </c>
      <c r="R36" s="539"/>
      <c r="S36" s="540"/>
      <c r="T36" s="540"/>
      <c r="U36" s="540"/>
      <c r="V36" s="540"/>
      <c r="W36" s="541"/>
    </row>
    <row r="37" spans="1:23" ht="21">
      <c r="A37" s="99">
        <v>17</v>
      </c>
      <c r="B37" s="100" t="s">
        <v>49</v>
      </c>
      <c r="C37" s="101">
        <f t="shared" si="0"/>
        <v>100</v>
      </c>
      <c r="E37" s="99">
        <v>17</v>
      </c>
      <c r="F37" s="100" t="str">
        <f t="shared" si="1"/>
        <v>Четверг</v>
      </c>
      <c r="G37" s="101">
        <f t="shared" si="2"/>
        <v>100</v>
      </c>
      <c r="I37" s="99">
        <v>17</v>
      </c>
      <c r="J37" s="100" t="str">
        <f t="shared" si="6"/>
        <v>Четверг</v>
      </c>
      <c r="K37" s="101">
        <f t="shared" si="3"/>
        <v>100</v>
      </c>
      <c r="M37" s="99">
        <v>17</v>
      </c>
      <c r="N37" s="100" t="str">
        <f t="shared" si="4"/>
        <v>Четверг</v>
      </c>
      <c r="O37" s="101">
        <f t="shared" si="5"/>
        <v>100</v>
      </c>
      <c r="R37" s="539"/>
      <c r="S37" s="540"/>
      <c r="T37" s="540"/>
      <c r="U37" s="540"/>
      <c r="V37" s="540"/>
      <c r="W37" s="541"/>
    </row>
    <row r="38" spans="1:23" ht="21">
      <c r="A38" s="99">
        <v>18</v>
      </c>
      <c r="B38" s="100" t="s">
        <v>60</v>
      </c>
      <c r="C38" s="101">
        <f t="shared" si="0"/>
        <v>100</v>
      </c>
      <c r="E38" s="99">
        <v>18</v>
      </c>
      <c r="F38" s="100" t="str">
        <f t="shared" si="1"/>
        <v>Пятница</v>
      </c>
      <c r="G38" s="101">
        <f t="shared" si="2"/>
        <v>100</v>
      </c>
      <c r="I38" s="99">
        <v>18</v>
      </c>
      <c r="J38" s="100" t="str">
        <f t="shared" si="6"/>
        <v>Пятница</v>
      </c>
      <c r="K38" s="101">
        <f t="shared" si="3"/>
        <v>100</v>
      </c>
      <c r="M38" s="99">
        <v>18</v>
      </c>
      <c r="N38" s="100" t="str">
        <f t="shared" si="4"/>
        <v>Пятница</v>
      </c>
      <c r="O38" s="101">
        <f t="shared" si="5"/>
        <v>100</v>
      </c>
      <c r="R38" s="539"/>
      <c r="S38" s="540"/>
      <c r="T38" s="540"/>
      <c r="U38" s="540"/>
      <c r="V38" s="540"/>
      <c r="W38" s="541"/>
    </row>
    <row r="39" spans="1:23" ht="21" hidden="1">
      <c r="A39" s="99">
        <v>19</v>
      </c>
      <c r="B39" s="100" t="s">
        <v>62</v>
      </c>
      <c r="C39" s="101">
        <v>0</v>
      </c>
      <c r="E39" s="99">
        <v>19</v>
      </c>
      <c r="F39" s="100" t="str">
        <f t="shared" si="1"/>
        <v>Суббота</v>
      </c>
      <c r="G39" s="101">
        <f t="shared" si="2"/>
        <v>0</v>
      </c>
      <c r="I39" s="99">
        <v>19</v>
      </c>
      <c r="J39" s="100" t="str">
        <f t="shared" si="6"/>
        <v>Суббота</v>
      </c>
      <c r="K39" s="101">
        <v>0</v>
      </c>
      <c r="M39" s="99">
        <v>19</v>
      </c>
      <c r="N39" s="100" t="str">
        <f t="shared" si="4"/>
        <v>Суббота</v>
      </c>
      <c r="O39" s="101">
        <f t="shared" si="5"/>
        <v>0</v>
      </c>
      <c r="R39" s="539"/>
      <c r="S39" s="540"/>
      <c r="T39" s="540"/>
      <c r="U39" s="540"/>
      <c r="V39" s="540"/>
      <c r="W39" s="541"/>
    </row>
    <row r="40" spans="1:23" ht="21.75" hidden="1" thickBot="1">
      <c r="A40" s="99">
        <v>20</v>
      </c>
      <c r="B40" s="100" t="s">
        <v>64</v>
      </c>
      <c r="C40" s="101">
        <v>0</v>
      </c>
      <c r="E40" s="99">
        <v>20</v>
      </c>
      <c r="F40" s="100" t="str">
        <f t="shared" si="1"/>
        <v>Воскресенье</v>
      </c>
      <c r="G40" s="101">
        <f t="shared" si="2"/>
        <v>0</v>
      </c>
      <c r="I40" s="99">
        <v>20</v>
      </c>
      <c r="J40" s="100" t="str">
        <f t="shared" si="6"/>
        <v>Воскресенье</v>
      </c>
      <c r="K40" s="101">
        <v>0</v>
      </c>
      <c r="M40" s="99">
        <v>20</v>
      </c>
      <c r="N40" s="100" t="str">
        <f t="shared" si="4"/>
        <v>Воскресенье</v>
      </c>
      <c r="O40" s="101">
        <f t="shared" si="5"/>
        <v>0</v>
      </c>
      <c r="R40" s="542"/>
      <c r="S40" s="543"/>
      <c r="T40" s="543"/>
      <c r="U40" s="543"/>
      <c r="V40" s="543"/>
      <c r="W40" s="544"/>
    </row>
    <row r="41" spans="1:23" ht="21">
      <c r="A41" s="99">
        <v>21</v>
      </c>
      <c r="B41" s="100" t="s">
        <v>65</v>
      </c>
      <c r="C41" s="101">
        <f t="shared" si="0"/>
        <v>100</v>
      </c>
      <c r="E41" s="99">
        <v>21</v>
      </c>
      <c r="F41" s="100" t="str">
        <f t="shared" si="1"/>
        <v>Понедельник</v>
      </c>
      <c r="G41" s="101">
        <f t="shared" si="2"/>
        <v>100</v>
      </c>
      <c r="I41" s="99">
        <v>21</v>
      </c>
      <c r="J41" s="100" t="str">
        <f t="shared" si="6"/>
        <v>Понедельник</v>
      </c>
      <c r="K41" s="101">
        <f t="shared" si="3"/>
        <v>100</v>
      </c>
      <c r="M41" s="99">
        <v>21</v>
      </c>
      <c r="N41" s="100" t="str">
        <f t="shared" si="4"/>
        <v>Понедельник</v>
      </c>
      <c r="O41" s="101">
        <f t="shared" si="5"/>
        <v>100</v>
      </c>
    </row>
    <row r="42" spans="1:23" ht="21">
      <c r="A42" s="99">
        <v>22</v>
      </c>
      <c r="B42" s="100" t="s">
        <v>67</v>
      </c>
      <c r="C42" s="101">
        <f t="shared" si="0"/>
        <v>100</v>
      </c>
      <c r="E42" s="99">
        <v>22</v>
      </c>
      <c r="F42" s="100" t="str">
        <f t="shared" si="1"/>
        <v>Вторник</v>
      </c>
      <c r="G42" s="101">
        <f t="shared" si="2"/>
        <v>100</v>
      </c>
      <c r="I42" s="99">
        <v>22</v>
      </c>
      <c r="J42" s="100" t="str">
        <f t="shared" si="6"/>
        <v>Вторник</v>
      </c>
      <c r="K42" s="101">
        <f t="shared" si="3"/>
        <v>100</v>
      </c>
      <c r="M42" s="99">
        <v>22</v>
      </c>
      <c r="N42" s="100" t="str">
        <f t="shared" si="4"/>
        <v>Вторник</v>
      </c>
      <c r="O42" s="101">
        <f t="shared" si="5"/>
        <v>100</v>
      </c>
    </row>
    <row r="43" spans="1:23" ht="21">
      <c r="A43" s="99">
        <v>23</v>
      </c>
      <c r="B43" s="100" t="s">
        <v>68</v>
      </c>
      <c r="C43" s="101">
        <f t="shared" si="0"/>
        <v>100</v>
      </c>
      <c r="E43" s="99">
        <v>23</v>
      </c>
      <c r="F43" s="100" t="str">
        <f t="shared" si="1"/>
        <v>Среда</v>
      </c>
      <c r="G43" s="101">
        <f t="shared" si="2"/>
        <v>100</v>
      </c>
      <c r="I43" s="99">
        <v>23</v>
      </c>
      <c r="J43" s="100" t="str">
        <f t="shared" si="6"/>
        <v>Среда</v>
      </c>
      <c r="K43" s="101">
        <f t="shared" si="3"/>
        <v>100</v>
      </c>
      <c r="M43" s="99">
        <v>23</v>
      </c>
      <c r="N43" s="100" t="str">
        <f t="shared" si="4"/>
        <v>Среда</v>
      </c>
      <c r="O43" s="101">
        <f t="shared" si="5"/>
        <v>100</v>
      </c>
    </row>
    <row r="44" spans="1:23" ht="21">
      <c r="A44" s="99">
        <v>24</v>
      </c>
      <c r="B44" s="100" t="s">
        <v>49</v>
      </c>
      <c r="C44" s="101">
        <f t="shared" si="0"/>
        <v>100</v>
      </c>
      <c r="E44" s="99">
        <v>24</v>
      </c>
      <c r="F44" s="100" t="str">
        <f t="shared" si="1"/>
        <v>Четверг</v>
      </c>
      <c r="G44" s="101">
        <f t="shared" si="2"/>
        <v>100</v>
      </c>
      <c r="I44" s="99">
        <v>24</v>
      </c>
      <c r="J44" s="100" t="str">
        <f t="shared" si="6"/>
        <v>Четверг</v>
      </c>
      <c r="K44" s="101">
        <f t="shared" si="3"/>
        <v>100</v>
      </c>
      <c r="M44" s="99">
        <v>24</v>
      </c>
      <c r="N44" s="100" t="str">
        <f t="shared" si="4"/>
        <v>Четверг</v>
      </c>
      <c r="O44" s="101">
        <f t="shared" si="5"/>
        <v>100</v>
      </c>
    </row>
    <row r="45" spans="1:23" ht="21">
      <c r="A45" s="99">
        <v>25</v>
      </c>
      <c r="B45" s="100" t="s">
        <v>60</v>
      </c>
      <c r="C45" s="101">
        <f t="shared" si="0"/>
        <v>100</v>
      </c>
      <c r="E45" s="99">
        <v>25</v>
      </c>
      <c r="F45" s="100" t="str">
        <f t="shared" si="1"/>
        <v>Пятница</v>
      </c>
      <c r="G45" s="101">
        <f t="shared" si="2"/>
        <v>100</v>
      </c>
      <c r="I45" s="99">
        <v>25</v>
      </c>
      <c r="J45" s="100" t="str">
        <f t="shared" si="6"/>
        <v>Пятница</v>
      </c>
      <c r="K45" s="101">
        <f t="shared" si="3"/>
        <v>100</v>
      </c>
      <c r="M45" s="99">
        <v>25</v>
      </c>
      <c r="N45" s="100" t="str">
        <f t="shared" si="4"/>
        <v>Пятница</v>
      </c>
      <c r="O45" s="101">
        <f t="shared" si="5"/>
        <v>100</v>
      </c>
    </row>
    <row r="46" spans="1:23" ht="21" hidden="1">
      <c r="A46" s="99">
        <v>26</v>
      </c>
      <c r="B46" s="100" t="s">
        <v>62</v>
      </c>
      <c r="C46" s="101">
        <v>0</v>
      </c>
      <c r="E46" s="99">
        <v>26</v>
      </c>
      <c r="F46" s="100" t="str">
        <f t="shared" si="1"/>
        <v>Суббота</v>
      </c>
      <c r="G46" s="101">
        <f t="shared" si="2"/>
        <v>0</v>
      </c>
      <c r="I46" s="99">
        <v>26</v>
      </c>
      <c r="J46" s="100" t="str">
        <f t="shared" si="6"/>
        <v>Суббота</v>
      </c>
      <c r="K46" s="101">
        <v>0</v>
      </c>
      <c r="M46" s="99">
        <v>26</v>
      </c>
      <c r="N46" s="100" t="str">
        <f t="shared" si="4"/>
        <v>Суббота</v>
      </c>
      <c r="O46" s="101">
        <f t="shared" si="5"/>
        <v>0</v>
      </c>
    </row>
    <row r="47" spans="1:23" ht="21" hidden="1">
      <c r="A47" s="99">
        <v>27</v>
      </c>
      <c r="B47" s="100" t="s">
        <v>64</v>
      </c>
      <c r="C47" s="101">
        <v>0</v>
      </c>
      <c r="E47" s="99">
        <v>27</v>
      </c>
      <c r="F47" s="100" t="str">
        <f t="shared" si="1"/>
        <v>Воскресенье</v>
      </c>
      <c r="G47" s="101">
        <f t="shared" si="2"/>
        <v>0</v>
      </c>
      <c r="I47" s="99">
        <v>27</v>
      </c>
      <c r="J47" s="100" t="str">
        <f t="shared" si="6"/>
        <v>Воскресенье</v>
      </c>
      <c r="K47" s="101">
        <v>0</v>
      </c>
      <c r="M47" s="99">
        <v>27</v>
      </c>
      <c r="N47" s="100" t="str">
        <f t="shared" si="4"/>
        <v>Воскресенье</v>
      </c>
      <c r="O47" s="101">
        <f t="shared" si="5"/>
        <v>0</v>
      </c>
    </row>
    <row r="48" spans="1:23" ht="21">
      <c r="A48" s="99">
        <v>28</v>
      </c>
      <c r="B48" s="100" t="s">
        <v>65</v>
      </c>
      <c r="C48" s="101">
        <f t="shared" si="0"/>
        <v>100</v>
      </c>
      <c r="E48" s="99">
        <v>28</v>
      </c>
      <c r="F48" s="100" t="str">
        <f t="shared" si="1"/>
        <v>Понедельник</v>
      </c>
      <c r="G48" s="101">
        <f t="shared" si="2"/>
        <v>100</v>
      </c>
      <c r="I48" s="99">
        <v>28</v>
      </c>
      <c r="J48" s="100" t="str">
        <f t="shared" si="6"/>
        <v>Понедельник</v>
      </c>
      <c r="K48" s="101">
        <f t="shared" si="3"/>
        <v>100</v>
      </c>
      <c r="M48" s="99">
        <v>28</v>
      </c>
      <c r="N48" s="100" t="str">
        <f t="shared" si="4"/>
        <v>Понедельник</v>
      </c>
      <c r="O48" s="101">
        <f t="shared" si="5"/>
        <v>100</v>
      </c>
    </row>
    <row r="49" spans="1:15" ht="21">
      <c r="A49" s="99">
        <v>29</v>
      </c>
      <c r="B49" s="100" t="s">
        <v>67</v>
      </c>
      <c r="C49" s="101">
        <f t="shared" si="0"/>
        <v>100</v>
      </c>
      <c r="E49" s="99">
        <v>29</v>
      </c>
      <c r="F49" s="100" t="str">
        <f t="shared" si="1"/>
        <v>Вторник</v>
      </c>
      <c r="G49" s="101">
        <f t="shared" si="2"/>
        <v>100</v>
      </c>
      <c r="I49" s="99">
        <v>29</v>
      </c>
      <c r="J49" s="100" t="str">
        <f t="shared" si="6"/>
        <v>Вторник</v>
      </c>
      <c r="K49" s="101">
        <f t="shared" si="3"/>
        <v>100</v>
      </c>
      <c r="M49" s="99">
        <v>29</v>
      </c>
      <c r="N49" s="100" t="str">
        <f t="shared" si="4"/>
        <v>Вторник</v>
      </c>
      <c r="O49" s="101">
        <f t="shared" si="5"/>
        <v>100</v>
      </c>
    </row>
    <row r="50" spans="1:15" ht="21">
      <c r="A50" s="99">
        <v>30</v>
      </c>
      <c r="B50" s="100" t="s">
        <v>68</v>
      </c>
      <c r="C50" s="101">
        <f t="shared" si="0"/>
        <v>100</v>
      </c>
      <c r="E50" s="99">
        <v>30</v>
      </c>
      <c r="F50" s="100" t="str">
        <f t="shared" si="1"/>
        <v>Среда</v>
      </c>
      <c r="G50" s="101">
        <f t="shared" si="2"/>
        <v>100</v>
      </c>
      <c r="I50" s="99">
        <v>30</v>
      </c>
      <c r="J50" s="100" t="str">
        <f t="shared" si="6"/>
        <v>Среда</v>
      </c>
      <c r="K50" s="101">
        <f t="shared" si="3"/>
        <v>100</v>
      </c>
      <c r="M50" s="99">
        <v>30</v>
      </c>
      <c r="N50" s="100" t="str">
        <f t="shared" si="4"/>
        <v>Среда</v>
      </c>
      <c r="O50" s="101">
        <f t="shared" si="5"/>
        <v>100</v>
      </c>
    </row>
    <row r="51" spans="1:15" ht="21">
      <c r="A51" s="99">
        <v>31</v>
      </c>
      <c r="B51" s="100" t="s">
        <v>49</v>
      </c>
      <c r="C51" s="101">
        <f t="shared" si="0"/>
        <v>100</v>
      </c>
      <c r="E51" s="99">
        <v>31</v>
      </c>
      <c r="F51" s="100" t="str">
        <f>B51</f>
        <v>Четверг</v>
      </c>
      <c r="G51" s="101">
        <f>C51</f>
        <v>100</v>
      </c>
      <c r="I51" s="99">
        <v>31</v>
      </c>
      <c r="J51" s="100" t="str">
        <f t="shared" si="6"/>
        <v>Четверг</v>
      </c>
      <c r="K51" s="101">
        <f t="shared" si="3"/>
        <v>100</v>
      </c>
      <c r="M51" s="99">
        <v>31</v>
      </c>
      <c r="N51" s="100" t="str">
        <f>J51</f>
        <v>Четверг</v>
      </c>
      <c r="O51" s="101">
        <f>K51</f>
        <v>100</v>
      </c>
    </row>
  </sheetData>
  <mergeCells count="29">
    <mergeCell ref="A2:B3"/>
    <mergeCell ref="D2:E3"/>
    <mergeCell ref="A5:B6"/>
    <mergeCell ref="D5:E6"/>
    <mergeCell ref="F16:F17"/>
    <mergeCell ref="D4:E4"/>
    <mergeCell ref="N10:R12"/>
    <mergeCell ref="A10:E13"/>
    <mergeCell ref="N4:R8"/>
    <mergeCell ref="M20:O20"/>
    <mergeCell ref="K19:M19"/>
    <mergeCell ref="G10:K13"/>
    <mergeCell ref="L16:L17"/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</mergeCells>
  <phoneticPr fontId="58" type="noConversion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7"/>
  <sheetViews>
    <sheetView tabSelected="1" zoomScale="80" zoomScaleNormal="80" workbookViewId="0">
      <selection activeCell="N36" sqref="N36"/>
    </sheetView>
  </sheetViews>
  <sheetFormatPr defaultColWidth="9" defaultRowHeight="15" customHeight="1"/>
  <cols>
    <col min="1" max="1" width="24.75" customWidth="1"/>
    <col min="2" max="2" width="9.5" customWidth="1"/>
    <col min="3" max="3" width="8.375" bestFit="1" customWidth="1"/>
    <col min="4" max="5" width="8.375" hidden="1" customWidth="1"/>
    <col min="6" max="6" width="9.5" bestFit="1" customWidth="1"/>
    <col min="7" max="7" width="7.75" hidden="1" customWidth="1"/>
    <col min="8" max="8" width="9.5" hidden="1" customWidth="1"/>
    <col min="9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9.5" bestFit="1" customWidth="1"/>
    <col min="18" max="20" width="9.125" hidden="1" customWidth="1"/>
    <col min="21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8.375" hidden="1" customWidth="1"/>
    <col min="29" max="29" width="9.125" bestFit="1" customWidth="1"/>
    <col min="30" max="32" width="7.375" hidden="1" customWidth="1"/>
    <col min="33" max="33" width="8.375" bestFit="1" customWidth="1"/>
    <col min="34" max="39" width="7.375" hidden="1" customWidth="1"/>
    <col min="40" max="40" width="8.625" hidden="1" customWidth="1"/>
    <col min="41" max="41" width="8.375" bestFit="1" customWidth="1"/>
    <col min="42" max="43" width="8.375" hidden="1" customWidth="1"/>
    <col min="44" max="44" width="9" hidden="1" customWidth="1"/>
    <col min="45" max="45" width="7.375" hidden="1" customWidth="1"/>
    <col min="46" max="46" width="9.5" bestFit="1" customWidth="1"/>
    <col min="47" max="47" width="7.375" hidden="1" customWidth="1"/>
    <col min="48" max="48" width="9" hidden="1" customWidth="1"/>
    <col min="49" max="49" width="8.375" hidden="1" customWidth="1"/>
    <col min="50" max="50" width="9.125" bestFit="1" customWidth="1"/>
    <col min="51" max="51" width="9" hidden="1" customWidth="1"/>
    <col min="52" max="52" width="7.375" hidden="1" customWidth="1"/>
    <col min="53" max="53" width="8.375" hidden="1" customWidth="1"/>
    <col min="54" max="54" width="9.875" bestFit="1" customWidth="1"/>
    <col min="55" max="60" width="8.375" hidden="1" customWidth="1"/>
    <col min="61" max="61" width="8.375" bestFit="1" customWidth="1"/>
    <col min="62" max="62" width="8.5" bestFit="1" customWidth="1"/>
    <col min="63" max="63" width="8" bestFit="1" customWidth="1"/>
    <col min="64" max="64" width="8.875" bestFit="1" customWidth="1"/>
    <col min="65" max="66" width="8.375" hidden="1" customWidth="1"/>
    <col min="67" max="67" width="8" bestFit="1" customWidth="1"/>
    <col min="68" max="68" width="6.375" hidden="1" customWidth="1"/>
    <col min="69" max="69" width="9.5" hidden="1" customWidth="1"/>
    <col min="70" max="73" width="8.375" hidden="1" customWidth="1"/>
    <col min="74" max="74" width="9.5" hidden="1" customWidth="1"/>
    <col min="75" max="75" width="8" hidden="1" customWidth="1"/>
    <col min="76" max="76" width="8.875" bestFit="1" customWidth="1"/>
    <col min="77" max="78" width="9.125" hidden="1" customWidth="1"/>
    <col min="79" max="79" width="7.625" hidden="1" customWidth="1"/>
  </cols>
  <sheetData>
    <row r="1" spans="1:79" ht="18.75">
      <c r="A1" s="601" t="str">
        <f>'Автомат. ввод'!N10</f>
        <v>МКОУ " _________________ СОШ"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602" t="s">
        <v>47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2"/>
      <c r="BA2" s="602"/>
      <c r="BB2" s="602"/>
      <c r="BC2" s="602"/>
      <c r="BD2" s="602"/>
      <c r="BE2" s="602"/>
      <c r="BF2" s="602"/>
      <c r="BG2" s="602"/>
      <c r="BH2" s="602"/>
      <c r="BI2" s="602"/>
      <c r="BJ2" s="602"/>
      <c r="BK2" s="6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6"/>
      <c r="B3" s="603" t="s">
        <v>48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1</v>
      </c>
      <c r="C4" s="604" t="str">
        <f>ССЫЛКИ!A5</f>
        <v>Октябрь 2024 г.</v>
      </c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1"/>
      <c r="BZ4" s="1"/>
      <c r="CA4" s="1"/>
    </row>
    <row r="5" spans="1:79" ht="20.25">
      <c r="A5" s="1"/>
      <c r="B5" s="254" t="s">
        <v>290</v>
      </c>
      <c r="C5" s="10"/>
      <c r="D5" s="10"/>
      <c r="E5" s="10"/>
      <c r="F5" s="10"/>
      <c r="G5" s="10"/>
      <c r="H5" s="10"/>
      <c r="I5" s="10"/>
      <c r="J5" s="10"/>
      <c r="K5" s="11"/>
      <c r="L5" s="611" t="str">
        <f>VLOOKUP(B4,Общее_количество_учащихся,2,FALSE)</f>
        <v>Вторник</v>
      </c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1"/>
      <c r="AD5" s="287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605" t="s">
        <v>50</v>
      </c>
      <c r="B6" s="606"/>
      <c r="C6" s="13"/>
      <c r="D6" s="609" t="s">
        <v>51</v>
      </c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610"/>
      <c r="AF6" s="610"/>
      <c r="AG6" s="610"/>
      <c r="AH6" s="610"/>
      <c r="AI6" s="610"/>
      <c r="AJ6" s="610"/>
      <c r="AK6" s="610"/>
      <c r="AL6" s="610"/>
      <c r="AM6" s="610"/>
      <c r="AN6" s="610"/>
      <c r="AO6" s="610"/>
      <c r="AP6" s="610"/>
      <c r="AQ6" s="610"/>
      <c r="AR6" s="610"/>
      <c r="AS6" s="610"/>
      <c r="AT6" s="610"/>
      <c r="AU6" s="610"/>
      <c r="AV6" s="610"/>
      <c r="AW6" s="610"/>
      <c r="AX6" s="610"/>
      <c r="AY6" s="610"/>
      <c r="AZ6" s="610"/>
      <c r="BA6" s="610"/>
      <c r="BB6" s="610"/>
      <c r="BC6" s="610"/>
      <c r="BD6" s="610"/>
      <c r="BE6" s="610"/>
      <c r="BF6" s="610"/>
      <c r="BG6" s="610"/>
      <c r="BH6" s="610"/>
      <c r="BI6" s="610"/>
      <c r="BJ6" s="610"/>
      <c r="BK6" s="610"/>
      <c r="BL6" s="610"/>
      <c r="BM6" s="610"/>
      <c r="BN6" s="610"/>
      <c r="BO6" s="610"/>
      <c r="BP6" s="610"/>
      <c r="BQ6" s="610"/>
      <c r="BR6" s="610"/>
      <c r="BS6" s="610"/>
      <c r="BT6" s="610"/>
      <c r="BU6" s="610"/>
      <c r="BV6" s="610"/>
      <c r="BW6" s="610"/>
      <c r="BX6" s="610"/>
      <c r="BY6" s="1"/>
      <c r="BZ6" s="1"/>
      <c r="CA6" s="1"/>
    </row>
    <row r="7" spans="1:79" ht="202.15" customHeight="1">
      <c r="A7" s="607"/>
      <c r="B7" s="608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"/>
    </row>
    <row r="8" spans="1:79">
      <c r="A8" s="599" t="s">
        <v>349</v>
      </c>
      <c r="B8" s="600"/>
      <c r="C8" s="15"/>
      <c r="D8" s="15"/>
      <c r="E8" s="15"/>
      <c r="F8" s="15">
        <v>60</v>
      </c>
      <c r="G8" s="15"/>
      <c r="H8" s="15"/>
      <c r="I8" s="15"/>
      <c r="J8" s="15"/>
      <c r="K8" s="15"/>
      <c r="L8" s="15">
        <v>3.7</v>
      </c>
      <c r="M8" s="15"/>
      <c r="N8" s="15">
        <v>0.97</v>
      </c>
      <c r="O8" s="15"/>
      <c r="P8" s="15"/>
      <c r="Q8" s="15"/>
      <c r="R8" s="15"/>
      <c r="S8" s="15"/>
      <c r="T8" s="15"/>
      <c r="U8" s="15"/>
      <c r="V8" s="15"/>
      <c r="W8" s="15"/>
      <c r="X8" s="349"/>
      <c r="Y8" s="15"/>
      <c r="Z8" s="15"/>
      <c r="AA8" s="15"/>
      <c r="AB8" s="15"/>
      <c r="AC8" s="15"/>
      <c r="AD8" s="15"/>
      <c r="AE8" s="15"/>
      <c r="AF8" s="15"/>
      <c r="AG8" s="15">
        <v>70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46">
        <f>SUMPRODUCT($E8:$BZ8,$E$51:$BZ$51)/1000</f>
        <v>47.055500000000002</v>
      </c>
    </row>
    <row r="9" spans="1:79">
      <c r="A9" s="599" t="s">
        <v>61</v>
      </c>
      <c r="B9" s="60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349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246">
        <f>SUMPRODUCT(M9:BZ9,M20:BZ20)/1000-SUMPRODUCT(Q9,Q20)/1000+Q20*Q9</f>
        <v>7.9594999999999994</v>
      </c>
    </row>
    <row r="10" spans="1:79">
      <c r="A10" s="12" t="s">
        <v>319</v>
      </c>
      <c r="B10" s="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349"/>
      <c r="Y10" s="15"/>
      <c r="Z10" s="15"/>
      <c r="AA10" s="388">
        <v>201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246">
        <f>SUMPRODUCT($E10:$BZ10,$E$51:$BZ$51)/1000</f>
        <v>17.085000000000001</v>
      </c>
    </row>
    <row r="11" spans="1:79">
      <c r="A11" s="597" t="s">
        <v>301</v>
      </c>
      <c r="B11" s="598"/>
      <c r="C11" s="300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350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>
        <v>40</v>
      </c>
      <c r="BY11" s="16"/>
      <c r="BZ11" s="16"/>
      <c r="CA11" s="246">
        <f>SUMPRODUCT($E11:$BZ11,$E$51:$BZ$51)/1000</f>
        <v>2.3199999999999998</v>
      </c>
    </row>
    <row r="12" spans="1:79">
      <c r="A12" s="597"/>
      <c r="B12" s="598"/>
      <c r="C12" s="271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306"/>
      <c r="S12" s="266"/>
      <c r="T12" s="294"/>
      <c r="U12" s="266"/>
      <c r="V12" s="266"/>
      <c r="W12" s="266"/>
      <c r="X12" s="351"/>
      <c r="Y12" s="266"/>
      <c r="Z12" s="266"/>
      <c r="AA12" s="266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93"/>
      <c r="BY12" s="300"/>
      <c r="BZ12" s="79"/>
      <c r="CA12" s="246">
        <f>SUMPRODUCT($E12:$BZ12,$E$51:$BZ$51)/1000</f>
        <v>0</v>
      </c>
    </row>
    <row r="13" spans="1:79">
      <c r="A13" s="599"/>
      <c r="B13" s="600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372"/>
      <c r="N13" s="372"/>
      <c r="O13" s="372"/>
      <c r="P13" s="372"/>
      <c r="Q13" s="321"/>
      <c r="R13" s="293"/>
      <c r="S13" s="266"/>
      <c r="T13" s="266"/>
      <c r="U13" s="266"/>
      <c r="V13" s="266"/>
      <c r="W13" s="266"/>
      <c r="X13" s="353"/>
      <c r="Y13" s="266"/>
      <c r="Z13" s="266"/>
      <c r="AA13" s="15"/>
      <c r="AB13" s="293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94"/>
      <c r="BY13" s="266"/>
      <c r="BZ13" s="266"/>
      <c r="CA13" s="246">
        <f>SUMPRODUCT($E13:$BZ13,$E$51:$BZ$51)/1000</f>
        <v>0</v>
      </c>
    </row>
    <row r="14" spans="1:79">
      <c r="A14" s="599"/>
      <c r="B14" s="60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352"/>
      <c r="Y14" s="270"/>
      <c r="Z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270"/>
      <c r="BY14" s="301"/>
      <c r="BZ14" s="301"/>
      <c r="CA14" s="246">
        <f>SUMPRODUCT($E14:$BZ14,$E$51:$BZ$51)/1000</f>
        <v>0</v>
      </c>
    </row>
    <row r="15" spans="1:79">
      <c r="A15" s="591"/>
      <c r="B15" s="5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49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46"/>
    </row>
    <row r="16" spans="1:79" hidden="1">
      <c r="A16" s="599"/>
      <c r="B16" s="60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60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3.7</v>
      </c>
      <c r="M16" s="15">
        <f t="shared" si="0"/>
        <v>0</v>
      </c>
      <c r="N16" s="15">
        <f t="shared" si="0"/>
        <v>1.97</v>
      </c>
      <c r="O16" s="15">
        <f t="shared" si="0"/>
        <v>0</v>
      </c>
      <c r="P16" s="15">
        <f t="shared" si="0"/>
        <v>0</v>
      </c>
      <c r="Q16" s="15">
        <f t="shared" si="0"/>
        <v>1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201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70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40</v>
      </c>
      <c r="BY16" s="16">
        <f t="shared" si="0"/>
        <v>0</v>
      </c>
      <c r="BZ16" s="16">
        <f t="shared" si="0"/>
        <v>0</v>
      </c>
      <c r="CA16" s="1"/>
    </row>
    <row r="17" spans="1:79" hidden="1">
      <c r="A17" s="623" t="s">
        <v>54</v>
      </c>
      <c r="B17" s="624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616" t="s">
        <v>54</v>
      </c>
      <c r="B18" s="617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6.5" thickTop="1">
      <c r="A19" s="593" t="s">
        <v>55</v>
      </c>
      <c r="B19" s="594"/>
      <c r="C19" s="423"/>
      <c r="D19" s="424">
        <f t="shared" ref="D19:P19" si="3">D16*D17/1000</f>
        <v>0</v>
      </c>
      <c r="E19" s="425">
        <f t="shared" si="3"/>
        <v>0</v>
      </c>
      <c r="F19" s="439">
        <f t="shared" si="3"/>
        <v>6</v>
      </c>
      <c r="G19" s="439">
        <f>G16*G17</f>
        <v>0</v>
      </c>
      <c r="H19" s="439">
        <f t="shared" si="3"/>
        <v>0</v>
      </c>
      <c r="I19" s="439">
        <f t="shared" si="3"/>
        <v>0</v>
      </c>
      <c r="J19" s="439">
        <f t="shared" si="3"/>
        <v>0</v>
      </c>
      <c r="K19" s="439">
        <f t="shared" si="3"/>
        <v>0</v>
      </c>
      <c r="L19" s="439">
        <f t="shared" si="3"/>
        <v>0.37</v>
      </c>
      <c r="M19" s="439">
        <f t="shared" si="3"/>
        <v>0</v>
      </c>
      <c r="N19" s="439">
        <f t="shared" si="3"/>
        <v>0.19700000000000001</v>
      </c>
      <c r="O19" s="439">
        <f t="shared" si="3"/>
        <v>0</v>
      </c>
      <c r="P19" s="439">
        <f t="shared" si="3"/>
        <v>0</v>
      </c>
      <c r="Q19" s="439">
        <f>Q16*Q17</f>
        <v>100</v>
      </c>
      <c r="R19" s="439">
        <f t="shared" ref="R19:BZ19" si="4">R16*R17/1000</f>
        <v>0</v>
      </c>
      <c r="S19" s="439">
        <f t="shared" si="4"/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20.100000000000001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7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0.5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si="4"/>
        <v>0</v>
      </c>
      <c r="BQ19" s="439">
        <f t="shared" si="4"/>
        <v>0</v>
      </c>
      <c r="BR19" s="439">
        <f t="shared" si="4"/>
        <v>0</v>
      </c>
      <c r="BS19" s="439">
        <f t="shared" si="4"/>
        <v>0</v>
      </c>
      <c r="BT19" s="439">
        <f t="shared" si="4"/>
        <v>0</v>
      </c>
      <c r="BU19" s="439">
        <f t="shared" si="4"/>
        <v>0</v>
      </c>
      <c r="BV19" s="439">
        <f t="shared" si="4"/>
        <v>0</v>
      </c>
      <c r="BW19" s="439">
        <f t="shared" si="4"/>
        <v>0</v>
      </c>
      <c r="BX19" s="439">
        <f t="shared" si="4"/>
        <v>4</v>
      </c>
      <c r="BY19" s="397">
        <f t="shared" si="4"/>
        <v>0</v>
      </c>
      <c r="BZ19" s="397">
        <f t="shared" si="4"/>
        <v>0</v>
      </c>
      <c r="CA19" s="1"/>
    </row>
    <row r="20" spans="1:79" ht="15.75">
      <c r="A20" s="593" t="s">
        <v>46</v>
      </c>
      <c r="B20" s="594"/>
      <c r="C20" s="423"/>
      <c r="D20" s="426">
        <f>ССЫЛКИ!B3</f>
        <v>105</v>
      </c>
      <c r="E20" s="426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  <c r="CA20" s="1"/>
    </row>
    <row r="21" spans="1:79" ht="15.75" customHeight="1">
      <c r="A21" s="593" t="s">
        <v>56</v>
      </c>
      <c r="B21" s="594"/>
      <c r="C21" s="441">
        <f>SUM(D21:BZ21)</f>
        <v>7442</v>
      </c>
      <c r="D21" s="427">
        <f t="shared" ref="D21:BZ21" si="5">D19*D20</f>
        <v>0</v>
      </c>
      <c r="E21" s="428">
        <f t="shared" si="5"/>
        <v>0</v>
      </c>
      <c r="F21" s="438">
        <f t="shared" si="5"/>
        <v>3540</v>
      </c>
      <c r="G21" s="439">
        <f t="shared" si="5"/>
        <v>0</v>
      </c>
      <c r="H21" s="439">
        <f t="shared" si="5"/>
        <v>0</v>
      </c>
      <c r="I21" s="439">
        <f t="shared" si="5"/>
        <v>0</v>
      </c>
      <c r="J21" s="439">
        <f t="shared" si="5"/>
        <v>0</v>
      </c>
      <c r="K21" s="439">
        <f t="shared" si="5"/>
        <v>0</v>
      </c>
      <c r="L21" s="439">
        <f t="shared" si="5"/>
        <v>49.58</v>
      </c>
      <c r="M21" s="439">
        <f t="shared" si="5"/>
        <v>0</v>
      </c>
      <c r="N21" s="439">
        <f t="shared" si="5"/>
        <v>1.9700000000000002</v>
      </c>
      <c r="O21" s="439">
        <f t="shared" si="5"/>
        <v>0</v>
      </c>
      <c r="P21" s="439">
        <f t="shared" si="5"/>
        <v>0</v>
      </c>
      <c r="Q21" s="439">
        <f t="shared" si="5"/>
        <v>794.94999999999993</v>
      </c>
      <c r="R21" s="439">
        <f t="shared" si="5"/>
        <v>0</v>
      </c>
      <c r="S21" s="439">
        <f t="shared" si="5"/>
        <v>0</v>
      </c>
      <c r="T21" s="439">
        <f t="shared" si="5"/>
        <v>0</v>
      </c>
      <c r="U21" s="439">
        <f t="shared" si="5"/>
        <v>0</v>
      </c>
      <c r="V21" s="439">
        <f t="shared" si="5"/>
        <v>0</v>
      </c>
      <c r="W21" s="439">
        <f t="shared" si="5"/>
        <v>0</v>
      </c>
      <c r="X21" s="439">
        <f t="shared" si="5"/>
        <v>0</v>
      </c>
      <c r="Y21" s="439">
        <f t="shared" si="5"/>
        <v>0</v>
      </c>
      <c r="Z21" s="439">
        <f t="shared" si="5"/>
        <v>0</v>
      </c>
      <c r="AA21" s="439">
        <f t="shared" si="5"/>
        <v>1708.5000000000002</v>
      </c>
      <c r="AB21" s="439">
        <f t="shared" si="5"/>
        <v>0</v>
      </c>
      <c r="AC21" s="439">
        <f t="shared" si="5"/>
        <v>0</v>
      </c>
      <c r="AD21" s="439">
        <f t="shared" si="5"/>
        <v>0</v>
      </c>
      <c r="AE21" s="439">
        <f t="shared" si="5"/>
        <v>0</v>
      </c>
      <c r="AF21" s="439">
        <f t="shared" si="5"/>
        <v>0</v>
      </c>
      <c r="AG21" s="439">
        <f t="shared" si="5"/>
        <v>630</v>
      </c>
      <c r="AH21" s="439">
        <f t="shared" si="5"/>
        <v>0</v>
      </c>
      <c r="AI21" s="439">
        <f t="shared" si="5"/>
        <v>0</v>
      </c>
      <c r="AJ21" s="439">
        <f t="shared" si="5"/>
        <v>0</v>
      </c>
      <c r="AK21" s="439">
        <f t="shared" si="5"/>
        <v>0</v>
      </c>
      <c r="AL21" s="439">
        <f t="shared" si="5"/>
        <v>0</v>
      </c>
      <c r="AM21" s="439">
        <f t="shared" si="5"/>
        <v>0</v>
      </c>
      <c r="AN21" s="439">
        <f t="shared" si="5"/>
        <v>0</v>
      </c>
      <c r="AO21" s="439">
        <f t="shared" si="5"/>
        <v>0</v>
      </c>
      <c r="AP21" s="439">
        <f t="shared" si="5"/>
        <v>0</v>
      </c>
      <c r="AQ21" s="439">
        <f t="shared" si="5"/>
        <v>0</v>
      </c>
      <c r="AR21" s="439">
        <f t="shared" si="5"/>
        <v>0</v>
      </c>
      <c r="AS21" s="439">
        <f t="shared" si="5"/>
        <v>0</v>
      </c>
      <c r="AT21" s="439">
        <f t="shared" si="5"/>
        <v>485</v>
      </c>
      <c r="AU21" s="439">
        <f t="shared" si="5"/>
        <v>0</v>
      </c>
      <c r="AV21" s="439">
        <f t="shared" si="5"/>
        <v>0</v>
      </c>
      <c r="AW21" s="439">
        <f t="shared" si="5"/>
        <v>0</v>
      </c>
      <c r="AX21" s="439">
        <f t="shared" si="5"/>
        <v>0</v>
      </c>
      <c r="AY21" s="439">
        <f t="shared" si="5"/>
        <v>0</v>
      </c>
      <c r="AZ21" s="439">
        <f t="shared" si="5"/>
        <v>0</v>
      </c>
      <c r="BA21" s="439">
        <f t="shared" si="5"/>
        <v>0</v>
      </c>
      <c r="BB21" s="439">
        <f t="shared" si="5"/>
        <v>0</v>
      </c>
      <c r="BC21" s="439">
        <f t="shared" si="5"/>
        <v>0</v>
      </c>
      <c r="BD21" s="439">
        <f t="shared" si="5"/>
        <v>0</v>
      </c>
      <c r="BE21" s="439">
        <f t="shared" si="5"/>
        <v>0</v>
      </c>
      <c r="BF21" s="439">
        <f t="shared" si="5"/>
        <v>0</v>
      </c>
      <c r="BG21" s="439">
        <f t="shared" si="5"/>
        <v>0</v>
      </c>
      <c r="BH21" s="439">
        <f t="shared" si="5"/>
        <v>0</v>
      </c>
      <c r="BI21" s="439">
        <f t="shared" si="5"/>
        <v>0</v>
      </c>
      <c r="BJ21" s="439">
        <f t="shared" si="5"/>
        <v>0</v>
      </c>
      <c r="BK21" s="439">
        <f t="shared" si="5"/>
        <v>0</v>
      </c>
      <c r="BL21" s="439">
        <f t="shared" si="5"/>
        <v>0</v>
      </c>
      <c r="BM21" s="439">
        <f t="shared" si="5"/>
        <v>0</v>
      </c>
      <c r="BN21" s="439">
        <f t="shared" si="5"/>
        <v>0</v>
      </c>
      <c r="BO21" s="439">
        <f t="shared" si="5"/>
        <v>0</v>
      </c>
      <c r="BP21" s="439">
        <f t="shared" si="5"/>
        <v>0</v>
      </c>
      <c r="BQ21" s="439">
        <f t="shared" si="5"/>
        <v>0</v>
      </c>
      <c r="BR21" s="439">
        <f t="shared" si="5"/>
        <v>0</v>
      </c>
      <c r="BS21" s="439">
        <f t="shared" si="5"/>
        <v>0</v>
      </c>
      <c r="BT21" s="439">
        <f t="shared" si="5"/>
        <v>0</v>
      </c>
      <c r="BU21" s="439">
        <f t="shared" si="5"/>
        <v>0</v>
      </c>
      <c r="BV21" s="439">
        <f t="shared" si="5"/>
        <v>0</v>
      </c>
      <c r="BW21" s="439">
        <f t="shared" si="5"/>
        <v>0</v>
      </c>
      <c r="BX21" s="439">
        <f t="shared" si="5"/>
        <v>232</v>
      </c>
      <c r="BY21" s="396">
        <f t="shared" si="5"/>
        <v>0</v>
      </c>
      <c r="BZ21" s="396">
        <f t="shared" si="5"/>
        <v>0</v>
      </c>
      <c r="CA21" s="1"/>
    </row>
    <row r="22" spans="1:79" ht="15.75">
      <c r="A22" s="593" t="s">
        <v>57</v>
      </c>
      <c r="B22" s="594"/>
      <c r="C22" s="442">
        <f>C21/C18</f>
        <v>74.42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5"/>
      <c r="C23" s="25">
        <v>0.56620000000000004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>
        <f>ROUND((((89-C22))*100+SUM(N8:P15)),4)</f>
        <v>1459.97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599"/>
      <c r="B28" s="60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60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3.7</v>
      </c>
      <c r="M28" s="15">
        <f t="shared" si="6"/>
        <v>0</v>
      </c>
      <c r="N28" s="15">
        <f t="shared" si="6"/>
        <v>1.97</v>
      </c>
      <c r="O28" s="15">
        <f t="shared" si="6"/>
        <v>0</v>
      </c>
      <c r="P28" s="15">
        <f t="shared" si="6"/>
        <v>0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201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70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Z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40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idden="1">
      <c r="A31" s="588" t="s">
        <v>55</v>
      </c>
      <c r="B31" s="589"/>
      <c r="C31" s="20"/>
      <c r="D31" s="80">
        <f>D28*D29/1000</f>
        <v>0</v>
      </c>
      <c r="E31" s="22">
        <f t="shared" ref="E31:P31" si="10">E28*E29/1000</f>
        <v>0</v>
      </c>
      <c r="F31" s="22">
        <f t="shared" si="10"/>
        <v>6</v>
      </c>
      <c r="G31" s="21">
        <f>G28*G29</f>
        <v>0</v>
      </c>
      <c r="H31" s="21">
        <f t="shared" si="10"/>
        <v>0</v>
      </c>
      <c r="I31" s="21">
        <f t="shared" si="10"/>
        <v>0</v>
      </c>
      <c r="J31" s="22">
        <f t="shared" si="10"/>
        <v>0</v>
      </c>
      <c r="K31" s="22">
        <f t="shared" si="10"/>
        <v>0</v>
      </c>
      <c r="L31" s="22">
        <f t="shared" si="10"/>
        <v>0.37</v>
      </c>
      <c r="M31" s="22">
        <f t="shared" si="10"/>
        <v>0</v>
      </c>
      <c r="N31" s="22">
        <f t="shared" si="10"/>
        <v>0.19700000000000001</v>
      </c>
      <c r="O31" s="22">
        <f t="shared" si="10"/>
        <v>0</v>
      </c>
      <c r="P31" s="22">
        <f t="shared" si="10"/>
        <v>0</v>
      </c>
      <c r="Q31" s="22">
        <f>Q28*Q29</f>
        <v>100</v>
      </c>
      <c r="R31" s="22">
        <f t="shared" ref="R31:BZ31" si="11">R28*R29/1000</f>
        <v>0</v>
      </c>
      <c r="S31" s="22">
        <f t="shared" si="11"/>
        <v>0</v>
      </c>
      <c r="T31" s="22">
        <f t="shared" si="11"/>
        <v>0</v>
      </c>
      <c r="U31" s="22">
        <f t="shared" si="11"/>
        <v>0</v>
      </c>
      <c r="V31" s="22">
        <f t="shared" si="11"/>
        <v>0</v>
      </c>
      <c r="W31" s="22">
        <f t="shared" si="11"/>
        <v>0</v>
      </c>
      <c r="X31" s="22">
        <f t="shared" si="11"/>
        <v>0</v>
      </c>
      <c r="Y31" s="22">
        <f t="shared" si="11"/>
        <v>0</v>
      </c>
      <c r="Z31" s="22">
        <f t="shared" si="11"/>
        <v>0</v>
      </c>
      <c r="AA31" s="22">
        <f t="shared" si="11"/>
        <v>20.100000000000001</v>
      </c>
      <c r="AB31" s="22">
        <f t="shared" si="11"/>
        <v>0</v>
      </c>
      <c r="AC31" s="22">
        <f t="shared" si="11"/>
        <v>0</v>
      </c>
      <c r="AD31" s="22">
        <f t="shared" si="11"/>
        <v>0</v>
      </c>
      <c r="AE31" s="22">
        <f t="shared" si="11"/>
        <v>0</v>
      </c>
      <c r="AF31" s="22">
        <f t="shared" si="11"/>
        <v>0</v>
      </c>
      <c r="AG31" s="22">
        <f t="shared" si="11"/>
        <v>7</v>
      </c>
      <c r="AH31" s="22">
        <f t="shared" si="11"/>
        <v>0</v>
      </c>
      <c r="AI31" s="22">
        <f t="shared" si="11"/>
        <v>0</v>
      </c>
      <c r="AJ31" s="22">
        <f t="shared" si="11"/>
        <v>0</v>
      </c>
      <c r="AK31" s="22">
        <f t="shared" si="11"/>
        <v>0</v>
      </c>
      <c r="AL31" s="22">
        <f t="shared" si="11"/>
        <v>0</v>
      </c>
      <c r="AM31" s="22">
        <f t="shared" si="11"/>
        <v>0</v>
      </c>
      <c r="AN31" s="22">
        <f t="shared" si="11"/>
        <v>0</v>
      </c>
      <c r="AO31" s="22">
        <f t="shared" si="11"/>
        <v>0</v>
      </c>
      <c r="AP31" s="22">
        <f t="shared" si="11"/>
        <v>0</v>
      </c>
      <c r="AQ31" s="22">
        <f t="shared" si="11"/>
        <v>0</v>
      </c>
      <c r="AR31" s="22">
        <f t="shared" si="11"/>
        <v>0</v>
      </c>
      <c r="AS31" s="22">
        <f t="shared" si="11"/>
        <v>0</v>
      </c>
      <c r="AT31" s="22">
        <f t="shared" si="11"/>
        <v>0.5</v>
      </c>
      <c r="AU31" s="22">
        <f t="shared" si="11"/>
        <v>0</v>
      </c>
      <c r="AV31" s="22">
        <f t="shared" si="11"/>
        <v>0</v>
      </c>
      <c r="AW31" s="22">
        <f t="shared" si="11"/>
        <v>0</v>
      </c>
      <c r="AX31" s="22">
        <f t="shared" si="11"/>
        <v>0</v>
      </c>
      <c r="AY31" s="22">
        <f t="shared" si="11"/>
        <v>0</v>
      </c>
      <c r="AZ31" s="22">
        <f t="shared" si="11"/>
        <v>0</v>
      </c>
      <c r="BA31" s="22">
        <f t="shared" si="11"/>
        <v>0</v>
      </c>
      <c r="BB31" s="22">
        <f t="shared" si="11"/>
        <v>0</v>
      </c>
      <c r="BC31" s="22">
        <f t="shared" si="11"/>
        <v>0</v>
      </c>
      <c r="BD31" s="22">
        <f t="shared" si="11"/>
        <v>0</v>
      </c>
      <c r="BE31" s="22">
        <f t="shared" si="11"/>
        <v>0</v>
      </c>
      <c r="BF31" s="22">
        <f t="shared" si="11"/>
        <v>0</v>
      </c>
      <c r="BG31" s="22">
        <f t="shared" si="11"/>
        <v>0</v>
      </c>
      <c r="BH31" s="22">
        <f t="shared" si="11"/>
        <v>0</v>
      </c>
      <c r="BI31" s="22">
        <f t="shared" si="11"/>
        <v>0</v>
      </c>
      <c r="BJ31" s="22">
        <f t="shared" si="11"/>
        <v>0</v>
      </c>
      <c r="BK31" s="22">
        <f t="shared" si="11"/>
        <v>0</v>
      </c>
      <c r="BL31" s="22">
        <f t="shared" si="11"/>
        <v>0</v>
      </c>
      <c r="BM31" s="22">
        <f t="shared" si="11"/>
        <v>0</v>
      </c>
      <c r="BN31" s="22">
        <f t="shared" si="11"/>
        <v>0</v>
      </c>
      <c r="BO31" s="22">
        <f t="shared" si="11"/>
        <v>0</v>
      </c>
      <c r="BP31" s="22">
        <f t="shared" si="11"/>
        <v>0</v>
      </c>
      <c r="BQ31" s="22">
        <f t="shared" si="11"/>
        <v>0</v>
      </c>
      <c r="BR31" s="22">
        <f t="shared" si="11"/>
        <v>0</v>
      </c>
      <c r="BS31" s="22">
        <f t="shared" si="11"/>
        <v>0</v>
      </c>
      <c r="BT31" s="22">
        <f t="shared" si="11"/>
        <v>0</v>
      </c>
      <c r="BU31" s="22">
        <f t="shared" si="11"/>
        <v>0</v>
      </c>
      <c r="BV31" s="22">
        <f t="shared" si="11"/>
        <v>0</v>
      </c>
      <c r="BW31" s="22">
        <f t="shared" si="11"/>
        <v>0</v>
      </c>
      <c r="BX31" s="22">
        <f t="shared" si="11"/>
        <v>4</v>
      </c>
      <c r="BY31" s="22">
        <f t="shared" si="11"/>
        <v>0</v>
      </c>
      <c r="BZ31" s="22">
        <f t="shared" si="11"/>
        <v>0</v>
      </c>
      <c r="CA31" s="1"/>
    </row>
    <row r="32" spans="1:79" hidden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3540</v>
      </c>
      <c r="G33" s="24">
        <f t="shared" si="12"/>
        <v>0</v>
      </c>
      <c r="H33" s="24">
        <f t="shared" si="12"/>
        <v>0</v>
      </c>
      <c r="I33" s="24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49.58</v>
      </c>
      <c r="M33" s="92">
        <f t="shared" si="12"/>
        <v>0</v>
      </c>
      <c r="N33" s="92">
        <f t="shared" si="12"/>
        <v>1.9700000000000002</v>
      </c>
      <c r="O33" s="92">
        <f t="shared" si="12"/>
        <v>0</v>
      </c>
      <c r="P33" s="92">
        <f t="shared" si="12"/>
        <v>0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1708.5000000000002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630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485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0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72"/>
      <c r="B36" s="196" t="s">
        <v>292</v>
      </c>
      <c r="C36" s="173"/>
      <c r="D36" s="173" t="str">
        <f>IF(D21=D52,"х",FALSE)</f>
        <v>х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2"/>
    </row>
    <row r="37" spans="1:79" ht="15" customHeight="1">
      <c r="A37" s="605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59.7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>
      <c r="A39" s="591" t="s">
        <v>66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3.4</v>
      </c>
      <c r="M39" s="177"/>
      <c r="N39" s="177">
        <v>1.44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4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>
        <v>2</v>
      </c>
      <c r="AY39" s="177"/>
      <c r="AZ39" s="177"/>
      <c r="BA39" s="177"/>
      <c r="BB39" s="177">
        <v>56</v>
      </c>
      <c r="BC39" s="177"/>
      <c r="BD39" s="177"/>
      <c r="BE39" s="177"/>
      <c r="BF39" s="177"/>
      <c r="BG39" s="177"/>
      <c r="BH39" s="177"/>
      <c r="BI39" s="177">
        <v>29</v>
      </c>
      <c r="BJ39" s="177">
        <v>32</v>
      </c>
      <c r="BK39" s="177">
        <v>10</v>
      </c>
      <c r="BL39" s="177">
        <v>10</v>
      </c>
      <c r="BM39" s="177"/>
      <c r="BN39" s="177"/>
      <c r="BO39" s="177">
        <v>10</v>
      </c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8">
        <f t="shared" ref="CA39:CA44" si="14">SUMPRODUCT($E39:$BZ39,$E$51:$BZ$51)/1000</f>
        <v>19.616</v>
      </c>
    </row>
    <row r="40" spans="1:79">
      <c r="A40" s="599" t="s">
        <v>324</v>
      </c>
      <c r="B40" s="600"/>
      <c r="C40" s="177"/>
      <c r="D40" s="177"/>
      <c r="E40" s="177"/>
      <c r="F40" s="177">
        <v>60</v>
      </c>
      <c r="G40" s="177"/>
      <c r="H40" s="177"/>
      <c r="I40" s="177"/>
      <c r="J40" s="177"/>
      <c r="K40" s="177"/>
      <c r="L40" s="15">
        <v>3.5</v>
      </c>
      <c r="M40" s="177"/>
      <c r="N40" s="177">
        <v>1.5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>
        <v>46</v>
      </c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248">
        <f t="shared" si="14"/>
        <v>41.043999999999997</v>
      </c>
    </row>
    <row r="41" spans="1:79">
      <c r="A41" s="599" t="s">
        <v>286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>
        <v>10</v>
      </c>
      <c r="N41" s="177"/>
      <c r="O41" s="177"/>
      <c r="P41" s="177">
        <v>1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248">
        <f t="shared" si="14"/>
        <v>1.74</v>
      </c>
    </row>
    <row r="42" spans="1:79">
      <c r="A42" s="599" t="s">
        <v>341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>
        <v>10</v>
      </c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>
        <v>0</v>
      </c>
      <c r="BX42" s="177">
        <v>40</v>
      </c>
      <c r="BY42" s="193"/>
      <c r="BZ42" s="193"/>
      <c r="CA42" s="248">
        <f t="shared" si="14"/>
        <v>12.02</v>
      </c>
    </row>
    <row r="43" spans="1:79">
      <c r="A43" s="599"/>
      <c r="B43" s="600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93"/>
      <c r="BZ43" s="193"/>
      <c r="CA43" s="248">
        <f t="shared" si="14"/>
        <v>0</v>
      </c>
    </row>
    <row r="44" spans="1:79">
      <c r="A44" s="599"/>
      <c r="B44" s="613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93"/>
      <c r="BZ44" s="193"/>
      <c r="CA44" s="248">
        <f t="shared" si="14"/>
        <v>0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93"/>
      <c r="BZ45" s="193"/>
      <c r="CA45" s="248"/>
    </row>
    <row r="46" spans="1:79" hidden="1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93"/>
      <c r="BZ46" s="193"/>
      <c r="CA46" s="172"/>
    </row>
    <row r="47" spans="1:79" hidden="1">
      <c r="A47" s="612"/>
      <c r="B47" s="613"/>
      <c r="C47" s="177"/>
      <c r="D47" s="177">
        <f t="shared" ref="D47:BO47" si="15">SUM(D39:D45)</f>
        <v>0</v>
      </c>
      <c r="E47" s="177">
        <f t="shared" si="15"/>
        <v>0</v>
      </c>
      <c r="F47" s="177">
        <f t="shared" si="15"/>
        <v>60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6.9</v>
      </c>
      <c r="M47" s="177">
        <f t="shared" si="15"/>
        <v>10</v>
      </c>
      <c r="N47" s="177">
        <f t="shared" si="15"/>
        <v>2.94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4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46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12</v>
      </c>
      <c r="AU47" s="177">
        <f t="shared" si="15"/>
        <v>0</v>
      </c>
      <c r="AV47" s="177">
        <f t="shared" si="15"/>
        <v>0</v>
      </c>
      <c r="AW47" s="177">
        <f t="shared" si="15"/>
        <v>0</v>
      </c>
      <c r="AX47" s="177">
        <f t="shared" si="15"/>
        <v>2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56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29</v>
      </c>
      <c r="BJ47" s="177">
        <f t="shared" si="15"/>
        <v>32</v>
      </c>
      <c r="BK47" s="177">
        <f t="shared" si="15"/>
        <v>10</v>
      </c>
      <c r="BL47" s="177">
        <f t="shared" si="15"/>
        <v>10</v>
      </c>
      <c r="BM47" s="177">
        <f t="shared" si="15"/>
        <v>0</v>
      </c>
      <c r="BN47" s="177">
        <f t="shared" si="15"/>
        <v>0</v>
      </c>
      <c r="BO47" s="177">
        <f t="shared" si="15"/>
        <v>10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0</v>
      </c>
      <c r="BW47" s="177">
        <f t="shared" si="16"/>
        <v>0</v>
      </c>
      <c r="BX47" s="177">
        <f t="shared" si="16"/>
        <v>40</v>
      </c>
      <c r="BY47" s="193">
        <f t="shared" si="16"/>
        <v>0</v>
      </c>
      <c r="BZ47" s="193">
        <f t="shared" si="16"/>
        <v>0</v>
      </c>
      <c r="CA47" s="172"/>
    </row>
    <row r="48" spans="1:79" hidden="1">
      <c r="A48" s="614" t="s">
        <v>54</v>
      </c>
      <c r="B48" s="615"/>
      <c r="C48" s="177">
        <f>C49</f>
        <v>100</v>
      </c>
      <c r="D48" s="177">
        <f>C48</f>
        <v>100</v>
      </c>
      <c r="E48" s="177">
        <f t="shared" ref="E48:BP48" si="17">D48</f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si="17"/>
        <v>100</v>
      </c>
      <c r="BQ48" s="177">
        <f t="shared" ref="BQ48:BZ48" si="18">BP48</f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94">
        <f t="shared" si="18"/>
        <v>100</v>
      </c>
      <c r="BZ48" s="194">
        <f t="shared" si="18"/>
        <v>100</v>
      </c>
      <c r="CA48" s="172"/>
    </row>
    <row r="49" spans="1:79" ht="15.75" customHeight="1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5.75" customHeight="1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44">
        <f>F47*F48/1000</f>
        <v>6</v>
      </c>
      <c r="G50" s="444">
        <f>G47*G48</f>
        <v>0</v>
      </c>
      <c r="H50" s="444">
        <f>H47*H48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9">L47*L48/1000</f>
        <v>0.69</v>
      </c>
      <c r="M50" s="444">
        <f t="shared" si="19"/>
        <v>1</v>
      </c>
      <c r="N50" s="444">
        <f t="shared" si="19"/>
        <v>0.29399999999999998</v>
      </c>
      <c r="O50" s="444">
        <f t="shared" si="19"/>
        <v>0</v>
      </c>
      <c r="P50" s="444">
        <f t="shared" si="19"/>
        <v>0.1</v>
      </c>
      <c r="Q50" s="444">
        <f t="shared" si="19"/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0.4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0</v>
      </c>
      <c r="AO50" s="444">
        <f t="shared" si="19"/>
        <v>4.5999999999999996</v>
      </c>
      <c r="AP50" s="444">
        <f t="shared" si="19"/>
        <v>0</v>
      </c>
      <c r="AQ50" s="444">
        <f t="shared" si="19"/>
        <v>0</v>
      </c>
      <c r="AR50" s="444">
        <f t="shared" si="19"/>
        <v>0</v>
      </c>
      <c r="AS50" s="444">
        <f t="shared" si="19"/>
        <v>0</v>
      </c>
      <c r="AT50" s="444">
        <f t="shared" si="19"/>
        <v>1.2</v>
      </c>
      <c r="AU50" s="444">
        <f t="shared" si="19"/>
        <v>0</v>
      </c>
      <c r="AV50" s="444">
        <f t="shared" si="19"/>
        <v>0</v>
      </c>
      <c r="AW50" s="444">
        <f t="shared" si="19"/>
        <v>0</v>
      </c>
      <c r="AX50" s="444">
        <f t="shared" si="19"/>
        <v>0.2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5.6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2.9</v>
      </c>
      <c r="BJ50" s="444">
        <f t="shared" si="19"/>
        <v>3.2</v>
      </c>
      <c r="BK50" s="444">
        <f t="shared" si="19"/>
        <v>1</v>
      </c>
      <c r="BL50" s="444">
        <f t="shared" si="19"/>
        <v>1</v>
      </c>
      <c r="BM50" s="444">
        <f t="shared" si="19"/>
        <v>0</v>
      </c>
      <c r="BN50" s="444">
        <f t="shared" si="19"/>
        <v>0</v>
      </c>
      <c r="BO50" s="444">
        <f t="shared" si="19"/>
        <v>1</v>
      </c>
      <c r="BP50" s="444">
        <f>BP47*BP48/1000</f>
        <v>0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0</v>
      </c>
      <c r="BW50" s="444">
        <f>BW47*BW48/1000</f>
        <v>0</v>
      </c>
      <c r="BX50" s="444">
        <f>BX47*BX48/1000</f>
        <v>4</v>
      </c>
      <c r="BY50" s="401">
        <f>BY47*BY48/1000</f>
        <v>0</v>
      </c>
      <c r="BZ50" s="401">
        <f>BZ47*BZ48/1000</f>
        <v>0</v>
      </c>
      <c r="CA50" s="172"/>
    </row>
    <row r="51" spans="1:79" ht="15.75" customHeight="1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402">
        <f>ССЫЛКИ!BX3</f>
        <v>580</v>
      </c>
      <c r="CA51" s="172"/>
    </row>
    <row r="52" spans="1:79" ht="15.75" customHeight="1">
      <c r="A52" s="593" t="s">
        <v>56</v>
      </c>
      <c r="B52" s="594"/>
      <c r="C52" s="446">
        <f>SUM(D52:BZ52)</f>
        <v>7441.9999999999991</v>
      </c>
      <c r="D52" s="421">
        <f t="shared" ref="D52:BZ52" si="20">D50*D51</f>
        <v>0</v>
      </c>
      <c r="E52" s="430">
        <f t="shared" si="20"/>
        <v>0</v>
      </c>
      <c r="F52" s="443">
        <f t="shared" si="20"/>
        <v>3540</v>
      </c>
      <c r="G52" s="444">
        <f t="shared" si="20"/>
        <v>0</v>
      </c>
      <c r="H52" s="444">
        <f t="shared" si="20"/>
        <v>0</v>
      </c>
      <c r="I52" s="444">
        <f t="shared" si="20"/>
        <v>0</v>
      </c>
      <c r="J52" s="444">
        <f t="shared" si="20"/>
        <v>0</v>
      </c>
      <c r="K52" s="444">
        <f t="shared" si="20"/>
        <v>0</v>
      </c>
      <c r="L52" s="444">
        <f t="shared" si="20"/>
        <v>92.46</v>
      </c>
      <c r="M52" s="444">
        <f t="shared" si="20"/>
        <v>79</v>
      </c>
      <c r="N52" s="444">
        <f t="shared" si="20"/>
        <v>2.94</v>
      </c>
      <c r="O52" s="444">
        <f t="shared" si="20"/>
        <v>0</v>
      </c>
      <c r="P52" s="444">
        <f t="shared" si="20"/>
        <v>95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76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0</v>
      </c>
      <c r="AO52" s="444">
        <f t="shared" si="20"/>
        <v>322</v>
      </c>
      <c r="AP52" s="444">
        <f t="shared" si="20"/>
        <v>0</v>
      </c>
      <c r="AQ52" s="444">
        <f t="shared" si="20"/>
        <v>0</v>
      </c>
      <c r="AR52" s="444">
        <f t="shared" si="20"/>
        <v>0</v>
      </c>
      <c r="AS52" s="444">
        <f t="shared" si="20"/>
        <v>0</v>
      </c>
      <c r="AT52" s="444">
        <f t="shared" si="20"/>
        <v>1164</v>
      </c>
      <c r="AU52" s="444">
        <f t="shared" si="20"/>
        <v>0</v>
      </c>
      <c r="AV52" s="444">
        <f t="shared" si="20"/>
        <v>0</v>
      </c>
      <c r="AW52" s="444">
        <f t="shared" si="20"/>
        <v>0</v>
      </c>
      <c r="AX52" s="444">
        <f t="shared" si="20"/>
        <v>66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1344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133.4</v>
      </c>
      <c r="BJ52" s="444">
        <f t="shared" si="20"/>
        <v>147.20000000000002</v>
      </c>
      <c r="BK52" s="444">
        <f t="shared" si="20"/>
        <v>35</v>
      </c>
      <c r="BL52" s="444">
        <f t="shared" si="20"/>
        <v>60</v>
      </c>
      <c r="BM52" s="444">
        <f t="shared" si="20"/>
        <v>0</v>
      </c>
      <c r="BN52" s="444">
        <f t="shared" si="20"/>
        <v>0</v>
      </c>
      <c r="BO52" s="444">
        <f t="shared" si="20"/>
        <v>53</v>
      </c>
      <c r="BP52" s="444">
        <f t="shared" si="20"/>
        <v>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0</v>
      </c>
      <c r="BW52" s="444">
        <f t="shared" si="20"/>
        <v>0</v>
      </c>
      <c r="BX52" s="444">
        <f t="shared" si="20"/>
        <v>232</v>
      </c>
      <c r="BY52" s="400">
        <f t="shared" si="20"/>
        <v>0</v>
      </c>
      <c r="BZ52" s="400">
        <f t="shared" si="20"/>
        <v>0</v>
      </c>
      <c r="CA52" s="172"/>
    </row>
    <row r="53" spans="1:79" ht="15.75">
      <c r="A53" s="593" t="s">
        <v>57</v>
      </c>
      <c r="B53" s="594"/>
      <c r="C53" s="447">
        <f>C52/C49</f>
        <v>74.419999999999987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idden="1">
      <c r="A54" s="1"/>
      <c r="B54" s="174" t="s">
        <v>292</v>
      </c>
      <c r="C54" s="1">
        <f>ROUND((((75-C53))*100+SUM(N39:N44)),4)</f>
        <v>60.94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612"/>
      <c r="B55" s="613"/>
      <c r="C55" s="177"/>
      <c r="D55" s="177">
        <f t="shared" ref="D55:K55" si="21">SUM(D39:D45)</f>
        <v>0</v>
      </c>
      <c r="E55" s="177">
        <f t="shared" si="21"/>
        <v>0</v>
      </c>
      <c r="F55" s="177">
        <f t="shared" si="21"/>
        <v>60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6.9</v>
      </c>
      <c r="M55" s="177">
        <f t="shared" ref="M55:BX55" si="22">SUM(M39:M45)</f>
        <v>10</v>
      </c>
      <c r="N55" s="177">
        <f t="shared" si="22"/>
        <v>2.94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4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46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12</v>
      </c>
      <c r="AU55" s="177">
        <f t="shared" si="22"/>
        <v>0</v>
      </c>
      <c r="AV55" s="177">
        <f t="shared" si="22"/>
        <v>0</v>
      </c>
      <c r="AW55" s="177">
        <f t="shared" si="22"/>
        <v>0</v>
      </c>
      <c r="AX55" s="177">
        <f t="shared" si="22"/>
        <v>2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56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29</v>
      </c>
      <c r="BJ55" s="177">
        <f t="shared" si="22"/>
        <v>32</v>
      </c>
      <c r="BK55" s="177">
        <f t="shared" si="22"/>
        <v>10</v>
      </c>
      <c r="BL55" s="177">
        <f t="shared" si="22"/>
        <v>10</v>
      </c>
      <c r="BM55" s="177">
        <f t="shared" si="22"/>
        <v>0</v>
      </c>
      <c r="BN55" s="177">
        <f t="shared" si="22"/>
        <v>0</v>
      </c>
      <c r="BO55" s="177">
        <f t="shared" si="22"/>
        <v>10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0</v>
      </c>
      <c r="BW55" s="177">
        <f t="shared" si="22"/>
        <v>0</v>
      </c>
      <c r="BX55" s="177">
        <f t="shared" si="22"/>
        <v>40</v>
      </c>
      <c r="BY55" s="193">
        <f>SUM(BY35:BY43)</f>
        <v>0</v>
      </c>
      <c r="BZ55" s="193">
        <f>SUM(BZ35:BZ43)</f>
        <v>0</v>
      </c>
      <c r="CA55" s="172"/>
    </row>
    <row r="56" spans="1:79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94">
        <f t="shared" si="24"/>
        <v>100</v>
      </c>
      <c r="BZ56" s="194">
        <f t="shared" si="24"/>
        <v>100</v>
      </c>
      <c r="CA56" s="172"/>
    </row>
    <row r="57" spans="1:79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idden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6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0.69</v>
      </c>
      <c r="M58" s="181">
        <f t="shared" si="25"/>
        <v>1</v>
      </c>
      <c r="N58" s="181">
        <f t="shared" si="25"/>
        <v>0.29399999999999998</v>
      </c>
      <c r="O58" s="181">
        <f t="shared" si="25"/>
        <v>0</v>
      </c>
      <c r="P58" s="181">
        <f t="shared" si="25"/>
        <v>0.1</v>
      </c>
      <c r="Q58" s="181">
        <f t="shared" si="25"/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0.4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4.5999999999999996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1.2</v>
      </c>
      <c r="AU58" s="181">
        <f t="shared" si="25"/>
        <v>0</v>
      </c>
      <c r="AV58" s="181">
        <f t="shared" si="25"/>
        <v>0</v>
      </c>
      <c r="AW58" s="181">
        <f t="shared" si="25"/>
        <v>0</v>
      </c>
      <c r="AX58" s="181">
        <f t="shared" si="25"/>
        <v>0.2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5.6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2.9</v>
      </c>
      <c r="BJ58" s="181">
        <f t="shared" si="25"/>
        <v>3.2</v>
      </c>
      <c r="BK58" s="181">
        <f t="shared" si="25"/>
        <v>1</v>
      </c>
      <c r="BL58" s="181">
        <f t="shared" si="25"/>
        <v>1</v>
      </c>
      <c r="BM58" s="181">
        <f t="shared" si="25"/>
        <v>0</v>
      </c>
      <c r="BN58" s="181">
        <f t="shared" si="25"/>
        <v>0</v>
      </c>
      <c r="BO58" s="181">
        <f t="shared" si="25"/>
        <v>1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  <c r="CA58" s="172"/>
    </row>
    <row r="59" spans="1:79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idden="1">
      <c r="A60" s="618" t="s">
        <v>56</v>
      </c>
      <c r="B60" s="619"/>
      <c r="C60" s="189">
        <f>SUM(D60:BZ60)</f>
        <v>7441.9999999999991</v>
      </c>
      <c r="D60" s="183">
        <f>D58*D59</f>
        <v>0</v>
      </c>
      <c r="E60" s="183">
        <f t="shared" ref="E60:BP60" si="26">E58*E59</f>
        <v>0</v>
      </c>
      <c r="F60" s="180">
        <f>F58*F59</f>
        <v>3540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92.46</v>
      </c>
      <c r="M60" s="191">
        <f t="shared" si="26"/>
        <v>79</v>
      </c>
      <c r="N60" s="191">
        <f t="shared" si="26"/>
        <v>2.94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76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322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1164</v>
      </c>
      <c r="AU60" s="191">
        <f t="shared" si="26"/>
        <v>0</v>
      </c>
      <c r="AV60" s="191">
        <f t="shared" si="26"/>
        <v>0</v>
      </c>
      <c r="AW60" s="191">
        <f t="shared" si="26"/>
        <v>0</v>
      </c>
      <c r="AX60" s="191">
        <f t="shared" si="26"/>
        <v>66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1344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133.4</v>
      </c>
      <c r="BJ60" s="191">
        <f t="shared" si="26"/>
        <v>147.20000000000002</v>
      </c>
      <c r="BK60" s="191">
        <f t="shared" si="26"/>
        <v>35</v>
      </c>
      <c r="BL60" s="191">
        <f t="shared" si="26"/>
        <v>60</v>
      </c>
      <c r="BM60" s="191">
        <f t="shared" si="26"/>
        <v>0</v>
      </c>
      <c r="BN60" s="191">
        <f t="shared" si="26"/>
        <v>0</v>
      </c>
      <c r="BO60" s="191">
        <f t="shared" si="26"/>
        <v>53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0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idden="1">
      <c r="A61" s="618" t="s">
        <v>57</v>
      </c>
      <c r="B61" s="620"/>
      <c r="C61" s="190">
        <f>C60/C57</f>
        <v>74.419999999999987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>
        <f>ROUND((((71.71-C22))*100+SUM(N39:N41)),4)</f>
        <v>-268.06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46:B46"/>
    <mergeCell ref="A8:B8"/>
    <mergeCell ref="A14:B14"/>
    <mergeCell ref="A9:B9"/>
    <mergeCell ref="A13:B13"/>
    <mergeCell ref="A45:B45"/>
    <mergeCell ref="A11:B11"/>
    <mergeCell ref="A44:B44"/>
    <mergeCell ref="A22:B22"/>
    <mergeCell ref="A16:B16"/>
    <mergeCell ref="A17:B17"/>
    <mergeCell ref="A18:B18"/>
    <mergeCell ref="A37:B38"/>
    <mergeCell ref="A28:B28"/>
    <mergeCell ref="A29:B29"/>
    <mergeCell ref="A20:B2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51:B51"/>
    <mergeCell ref="A47:B47"/>
    <mergeCell ref="A48:B48"/>
    <mergeCell ref="A49:B49"/>
    <mergeCell ref="A50:B50"/>
    <mergeCell ref="A1:BK1"/>
    <mergeCell ref="A2:BK2"/>
    <mergeCell ref="B3:BK3"/>
    <mergeCell ref="C4:BX4"/>
    <mergeCell ref="A6:B7"/>
    <mergeCell ref="D6:BX6"/>
    <mergeCell ref="L5:AB5"/>
    <mergeCell ref="A12:B12"/>
    <mergeCell ref="A43:B43"/>
    <mergeCell ref="A39:B39"/>
    <mergeCell ref="A40:B40"/>
    <mergeCell ref="A41:B41"/>
    <mergeCell ref="A42:B42"/>
    <mergeCell ref="D37:BX37"/>
    <mergeCell ref="A33:B33"/>
    <mergeCell ref="A34:B34"/>
    <mergeCell ref="A15:B15"/>
    <mergeCell ref="A19:B19"/>
    <mergeCell ref="A21:B21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7"/>
  <sheetViews>
    <sheetView zoomScale="80" zoomScaleNormal="80" workbookViewId="0">
      <selection activeCell="N35" sqref="N35"/>
    </sheetView>
  </sheetViews>
  <sheetFormatPr defaultColWidth="14" defaultRowHeight="14.25"/>
  <cols>
    <col min="2" max="2" width="22.125" customWidth="1"/>
    <col min="3" max="3" width="8.375" bestFit="1" customWidth="1"/>
    <col min="4" max="4" width="7.375" hidden="1" customWidth="1"/>
    <col min="5" max="6" width="8.375" hidden="1" customWidth="1"/>
    <col min="7" max="7" width="7.375" hidden="1" customWidth="1"/>
    <col min="8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8" hidden="1" customWidth="1"/>
    <col min="18" max="18" width="9.125" hidden="1" customWidth="1"/>
    <col min="19" max="19" width="9.5" bestFit="1" customWidth="1"/>
    <col min="20" max="20" width="9.125" bestFit="1" customWidth="1"/>
    <col min="21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9" hidden="1" customWidth="1"/>
    <col min="29" max="29" width="9.125" bestFit="1" customWidth="1"/>
    <col min="30" max="30" width="9.5" bestFit="1" customWidth="1"/>
    <col min="31" max="32" width="7.375" hidden="1" customWidth="1"/>
    <col min="33" max="33" width="8.75" bestFit="1" customWidth="1"/>
    <col min="34" max="37" width="7.375" hidden="1" customWidth="1"/>
    <col min="38" max="38" width="7.75" hidden="1" customWidth="1"/>
    <col min="39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53" width="8.375" hidden="1" customWidth="1"/>
    <col min="54" max="54" width="9.25" bestFit="1" customWidth="1"/>
    <col min="55" max="55" width="8.375" hidden="1" customWidth="1"/>
    <col min="56" max="56" width="9" hidden="1" customWidth="1"/>
    <col min="57" max="57" width="9.5" hidden="1" customWidth="1"/>
    <col min="58" max="59" width="8.375" hidden="1" customWidth="1"/>
    <col min="60" max="60" width="9.5" bestFit="1" customWidth="1"/>
    <col min="61" max="61" width="8" hidden="1" customWidth="1"/>
    <col min="62" max="62" width="8.375" bestFit="1" customWidth="1"/>
    <col min="63" max="63" width="8" bestFit="1" customWidth="1"/>
    <col min="64" max="64" width="7.75" customWidth="1"/>
    <col min="65" max="66" width="8.375" hidden="1" customWidth="1"/>
    <col min="67" max="67" width="7.375" hidden="1" customWidth="1"/>
    <col min="68" max="72" width="8.375" hidden="1" customWidth="1"/>
    <col min="73" max="73" width="9" hidden="1" customWidth="1"/>
    <col min="74" max="74" width="9.5" bestFit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</cols>
  <sheetData>
    <row r="1" spans="1:79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79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79" ht="25.5" customHeight="1">
      <c r="B4" s="31">
        <v>2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79" ht="24" customHeight="1">
      <c r="A5" s="647" t="s">
        <v>290</v>
      </c>
      <c r="B5" s="647"/>
      <c r="C5" s="30"/>
      <c r="D5" s="30"/>
      <c r="E5" s="30"/>
      <c r="F5" s="30"/>
      <c r="G5" s="30"/>
      <c r="H5" s="30"/>
      <c r="I5" s="30"/>
      <c r="J5" s="30"/>
      <c r="K5" s="32"/>
      <c r="L5" s="648" t="str">
        <f>VLOOKUP(B4,Общее_количество_учащихся,2,FALSE)</f>
        <v>Среда</v>
      </c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 ht="13.9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79" ht="174.75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 ht="15">
      <c r="A8" s="640" t="s">
        <v>92</v>
      </c>
      <c r="B8" s="641"/>
      <c r="C8" s="43"/>
      <c r="D8" s="35"/>
      <c r="E8" s="35"/>
      <c r="F8" s="35"/>
      <c r="G8" s="35"/>
      <c r="H8" s="35"/>
      <c r="I8" s="35"/>
      <c r="J8" s="35"/>
      <c r="K8" s="35"/>
      <c r="L8" s="290">
        <v>2.4</v>
      </c>
      <c r="M8" s="290"/>
      <c r="N8" s="290">
        <v>1.78</v>
      </c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>
        <v>60</v>
      </c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>
        <v>2</v>
      </c>
      <c r="AU8" s="290"/>
      <c r="AV8" s="290">
        <v>70</v>
      </c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>
        <v>187</v>
      </c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35"/>
      <c r="BZ8" s="35"/>
      <c r="CA8" s="247">
        <f t="shared" ref="CA8:CA13" si="0">SUMPRODUCT($E8:$BZ8,$E$51:$BZ$51)/1000</f>
        <v>43.931400000000004</v>
      </c>
    </row>
    <row r="9" spans="1:79" ht="15">
      <c r="A9" s="638" t="s">
        <v>301</v>
      </c>
      <c r="B9" s="639"/>
      <c r="C9" s="35"/>
      <c r="D9" s="35"/>
      <c r="E9" s="35"/>
      <c r="F9" s="35"/>
      <c r="G9" s="35"/>
      <c r="H9" s="35"/>
      <c r="I9" s="35"/>
      <c r="J9" s="35"/>
      <c r="K9" s="35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>
        <v>40</v>
      </c>
      <c r="BY9" s="35"/>
      <c r="BZ9" s="35"/>
      <c r="CA9" s="247">
        <f t="shared" si="0"/>
        <v>2.3199999999999998</v>
      </c>
    </row>
    <row r="10" spans="1:79" ht="15">
      <c r="A10" s="319" t="s">
        <v>286</v>
      </c>
      <c r="B10" s="286"/>
      <c r="C10" s="15"/>
      <c r="D10" s="15"/>
      <c r="E10" s="15"/>
      <c r="F10" s="15"/>
      <c r="G10" s="15"/>
      <c r="H10" s="15"/>
      <c r="I10" s="15"/>
      <c r="J10" s="15"/>
      <c r="K10" s="15"/>
      <c r="L10" s="326"/>
      <c r="M10" s="326">
        <v>10</v>
      </c>
      <c r="N10" s="326"/>
      <c r="O10" s="326"/>
      <c r="P10" s="326">
        <v>1</v>
      </c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5"/>
      <c r="BZ10" s="35"/>
      <c r="CA10" s="247">
        <f t="shared" si="0"/>
        <v>1.74</v>
      </c>
    </row>
    <row r="11" spans="1:79" ht="15">
      <c r="A11" s="642" t="s">
        <v>45</v>
      </c>
      <c r="B11" s="643"/>
      <c r="C11" s="35"/>
      <c r="D11" s="35"/>
      <c r="E11" s="35"/>
      <c r="F11" s="35"/>
      <c r="G11" s="35"/>
      <c r="H11" s="35"/>
      <c r="I11" s="35"/>
      <c r="J11" s="35"/>
      <c r="K11" s="35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>
        <v>113</v>
      </c>
      <c r="BW11" s="290"/>
      <c r="BX11" s="290"/>
      <c r="BY11" s="35"/>
      <c r="BZ11" s="35"/>
      <c r="CA11" s="247">
        <f t="shared" si="0"/>
        <v>12.43</v>
      </c>
    </row>
    <row r="12" spans="1:79" ht="15">
      <c r="A12" s="638" t="s">
        <v>53</v>
      </c>
      <c r="B12" s="639"/>
      <c r="C12" s="35"/>
      <c r="D12" s="35"/>
      <c r="E12" s="35"/>
      <c r="F12" s="35"/>
      <c r="G12" s="35"/>
      <c r="H12" s="35"/>
      <c r="I12" s="35"/>
      <c r="J12" s="35"/>
      <c r="K12" s="35"/>
      <c r="L12" s="290"/>
      <c r="M12" s="290"/>
      <c r="N12" s="290"/>
      <c r="O12" s="290"/>
      <c r="P12" s="290"/>
      <c r="Q12" s="290"/>
      <c r="R12" s="290"/>
      <c r="S12" s="290">
        <v>33.33</v>
      </c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1"/>
      <c r="BZ12" s="35"/>
      <c r="CA12" s="247">
        <f t="shared" si="0"/>
        <v>13.998599999999998</v>
      </c>
    </row>
    <row r="13" spans="1:79" ht="15">
      <c r="A13" s="638"/>
      <c r="B13" s="639"/>
      <c r="C13" s="35"/>
      <c r="D13" s="35"/>
      <c r="E13" s="35"/>
      <c r="F13" s="35"/>
      <c r="G13" s="35"/>
      <c r="H13" s="35"/>
      <c r="I13" s="35"/>
      <c r="J13" s="35"/>
      <c r="K13" s="35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35"/>
      <c r="BZ13" s="35"/>
      <c r="CA13" s="247">
        <f t="shared" si="0"/>
        <v>0</v>
      </c>
    </row>
    <row r="14" spans="1:79" ht="15">
      <c r="A14" s="638"/>
      <c r="B14" s="639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79" ht="15" hidden="1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79" ht="15" hidden="1">
      <c r="A16" s="638"/>
      <c r="B16" s="639"/>
      <c r="C16" s="35"/>
      <c r="D16" s="35">
        <f t="shared" ref="D16:BO16" si="1">SUM(D8:D14)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35">
        <f t="shared" si="1"/>
        <v>2.4</v>
      </c>
      <c r="M16" s="35">
        <f t="shared" si="1"/>
        <v>10</v>
      </c>
      <c r="N16" s="35">
        <f t="shared" si="1"/>
        <v>1.78</v>
      </c>
      <c r="O16" s="35">
        <f t="shared" si="1"/>
        <v>0</v>
      </c>
      <c r="P16" s="35">
        <f t="shared" si="1"/>
        <v>1</v>
      </c>
      <c r="Q16" s="35">
        <f t="shared" si="1"/>
        <v>0</v>
      </c>
      <c r="R16" s="35">
        <f t="shared" si="1"/>
        <v>0</v>
      </c>
      <c r="S16" s="35">
        <f t="shared" si="1"/>
        <v>33.33</v>
      </c>
      <c r="T16" s="35">
        <f t="shared" si="1"/>
        <v>0</v>
      </c>
      <c r="U16" s="35">
        <f t="shared" si="1"/>
        <v>0</v>
      </c>
      <c r="V16" s="35">
        <f t="shared" si="1"/>
        <v>0</v>
      </c>
      <c r="W16" s="35">
        <f t="shared" si="1"/>
        <v>0</v>
      </c>
      <c r="X16" s="35">
        <f t="shared" si="1"/>
        <v>0</v>
      </c>
      <c r="Y16" s="35">
        <f t="shared" si="1"/>
        <v>0</v>
      </c>
      <c r="Z16" s="35">
        <f t="shared" si="1"/>
        <v>0</v>
      </c>
      <c r="AA16" s="35">
        <f t="shared" si="1"/>
        <v>0</v>
      </c>
      <c r="AB16" s="35">
        <f t="shared" si="1"/>
        <v>0</v>
      </c>
      <c r="AC16" s="35">
        <f t="shared" si="1"/>
        <v>0</v>
      </c>
      <c r="AD16" s="35">
        <f t="shared" si="1"/>
        <v>60</v>
      </c>
      <c r="AE16" s="35">
        <f t="shared" si="1"/>
        <v>0</v>
      </c>
      <c r="AF16" s="35">
        <f t="shared" si="1"/>
        <v>0</v>
      </c>
      <c r="AG16" s="35">
        <f t="shared" si="1"/>
        <v>0</v>
      </c>
      <c r="AH16" s="35">
        <f t="shared" si="1"/>
        <v>0</v>
      </c>
      <c r="AI16" s="35">
        <f t="shared" si="1"/>
        <v>0</v>
      </c>
      <c r="AJ16" s="35">
        <f t="shared" si="1"/>
        <v>0</v>
      </c>
      <c r="AK16" s="35">
        <f t="shared" si="1"/>
        <v>0</v>
      </c>
      <c r="AL16" s="35">
        <f t="shared" si="1"/>
        <v>0</v>
      </c>
      <c r="AM16" s="35">
        <f t="shared" si="1"/>
        <v>0</v>
      </c>
      <c r="AN16" s="35">
        <f t="shared" si="1"/>
        <v>0</v>
      </c>
      <c r="AO16" s="35">
        <f t="shared" si="1"/>
        <v>0</v>
      </c>
      <c r="AP16" s="35">
        <f t="shared" si="1"/>
        <v>0</v>
      </c>
      <c r="AQ16" s="35">
        <f t="shared" si="1"/>
        <v>0</v>
      </c>
      <c r="AR16" s="35">
        <f t="shared" si="1"/>
        <v>0</v>
      </c>
      <c r="AS16" s="35">
        <f t="shared" si="1"/>
        <v>0</v>
      </c>
      <c r="AT16" s="35">
        <f t="shared" si="1"/>
        <v>2</v>
      </c>
      <c r="AU16" s="35">
        <f t="shared" si="1"/>
        <v>0</v>
      </c>
      <c r="AV16" s="35">
        <f t="shared" si="1"/>
        <v>70</v>
      </c>
      <c r="AW16" s="35">
        <f t="shared" si="1"/>
        <v>0</v>
      </c>
      <c r="AX16" s="35">
        <f t="shared" si="1"/>
        <v>0</v>
      </c>
      <c r="AY16" s="35">
        <f t="shared" si="1"/>
        <v>0</v>
      </c>
      <c r="AZ16" s="35">
        <f t="shared" si="1"/>
        <v>0</v>
      </c>
      <c r="BA16" s="35">
        <f t="shared" si="1"/>
        <v>0</v>
      </c>
      <c r="BB16" s="35">
        <f t="shared" si="1"/>
        <v>0</v>
      </c>
      <c r="BC16" s="35">
        <f t="shared" si="1"/>
        <v>0</v>
      </c>
      <c r="BD16" s="35">
        <f t="shared" si="1"/>
        <v>0</v>
      </c>
      <c r="BE16" s="35">
        <f t="shared" si="1"/>
        <v>0</v>
      </c>
      <c r="BF16" s="35">
        <f t="shared" si="1"/>
        <v>0</v>
      </c>
      <c r="BG16" s="35">
        <f t="shared" si="1"/>
        <v>0</v>
      </c>
      <c r="BH16" s="35">
        <f t="shared" si="1"/>
        <v>0</v>
      </c>
      <c r="BI16" s="35">
        <f t="shared" si="1"/>
        <v>0</v>
      </c>
      <c r="BJ16" s="35">
        <f t="shared" si="1"/>
        <v>187</v>
      </c>
      <c r="BK16" s="35">
        <f t="shared" si="1"/>
        <v>0</v>
      </c>
      <c r="BL16" s="35">
        <f t="shared" si="1"/>
        <v>0</v>
      </c>
      <c r="BM16" s="35">
        <f t="shared" si="1"/>
        <v>0</v>
      </c>
      <c r="BN16" s="35">
        <f t="shared" si="1"/>
        <v>0</v>
      </c>
      <c r="BO16" s="35">
        <f t="shared" si="1"/>
        <v>0</v>
      </c>
      <c r="BP16" s="35">
        <f t="shared" ref="BP16:BZ16" si="2">SUM(BP8:BP14)</f>
        <v>0</v>
      </c>
      <c r="BQ16" s="35">
        <f t="shared" si="2"/>
        <v>0</v>
      </c>
      <c r="BR16" s="35">
        <f t="shared" si="2"/>
        <v>0</v>
      </c>
      <c r="BS16" s="35">
        <f t="shared" si="2"/>
        <v>0</v>
      </c>
      <c r="BT16" s="35">
        <f t="shared" si="2"/>
        <v>0</v>
      </c>
      <c r="BU16" s="35">
        <f t="shared" si="2"/>
        <v>0</v>
      </c>
      <c r="BV16" s="35">
        <f t="shared" si="2"/>
        <v>113</v>
      </c>
      <c r="BW16" s="35">
        <f t="shared" si="2"/>
        <v>0</v>
      </c>
      <c r="BX16" s="35">
        <f t="shared" si="2"/>
        <v>40</v>
      </c>
      <c r="BY16" s="35">
        <f t="shared" si="2"/>
        <v>0</v>
      </c>
      <c r="BZ16" s="35">
        <f t="shared" si="2"/>
        <v>0</v>
      </c>
    </row>
    <row r="17" spans="1:79" ht="15" hidden="1">
      <c r="A17" s="634" t="s">
        <v>54</v>
      </c>
      <c r="B17" s="635"/>
      <c r="C17" s="36">
        <f>C18</f>
        <v>100</v>
      </c>
      <c r="D17" s="36">
        <f t="shared" ref="D17:BO17" si="3">C17</f>
        <v>100</v>
      </c>
      <c r="E17" s="36">
        <f t="shared" si="3"/>
        <v>100</v>
      </c>
      <c r="F17" s="36">
        <f t="shared" si="3"/>
        <v>100</v>
      </c>
      <c r="G17" s="36">
        <f t="shared" si="3"/>
        <v>100</v>
      </c>
      <c r="H17" s="36">
        <f t="shared" si="3"/>
        <v>100</v>
      </c>
      <c r="I17" s="36">
        <f t="shared" si="3"/>
        <v>100</v>
      </c>
      <c r="J17" s="36">
        <f t="shared" si="3"/>
        <v>100</v>
      </c>
      <c r="K17" s="36">
        <f t="shared" si="3"/>
        <v>100</v>
      </c>
      <c r="L17" s="36">
        <f t="shared" si="3"/>
        <v>100</v>
      </c>
      <c r="M17" s="36">
        <f t="shared" si="3"/>
        <v>100</v>
      </c>
      <c r="N17" s="36">
        <f t="shared" si="3"/>
        <v>100</v>
      </c>
      <c r="O17" s="36">
        <f t="shared" si="3"/>
        <v>100</v>
      </c>
      <c r="P17" s="36">
        <f t="shared" si="3"/>
        <v>100</v>
      </c>
      <c r="Q17" s="36">
        <f t="shared" si="3"/>
        <v>100</v>
      </c>
      <c r="R17" s="36">
        <f t="shared" si="3"/>
        <v>100</v>
      </c>
      <c r="S17" s="36">
        <f t="shared" si="3"/>
        <v>100</v>
      </c>
      <c r="T17" s="36">
        <f t="shared" si="3"/>
        <v>100</v>
      </c>
      <c r="U17" s="36">
        <f t="shared" si="3"/>
        <v>100</v>
      </c>
      <c r="V17" s="36">
        <f t="shared" si="3"/>
        <v>100</v>
      </c>
      <c r="W17" s="36">
        <f t="shared" si="3"/>
        <v>100</v>
      </c>
      <c r="X17" s="36">
        <f t="shared" si="3"/>
        <v>100</v>
      </c>
      <c r="Y17" s="36">
        <f t="shared" si="3"/>
        <v>100</v>
      </c>
      <c r="Z17" s="36">
        <f t="shared" si="3"/>
        <v>100</v>
      </c>
      <c r="AA17" s="36">
        <f t="shared" si="3"/>
        <v>100</v>
      </c>
      <c r="AB17" s="36">
        <f t="shared" si="3"/>
        <v>100</v>
      </c>
      <c r="AC17" s="36">
        <f t="shared" si="3"/>
        <v>100</v>
      </c>
      <c r="AD17" s="36">
        <f t="shared" si="3"/>
        <v>100</v>
      </c>
      <c r="AE17" s="36">
        <f t="shared" si="3"/>
        <v>100</v>
      </c>
      <c r="AF17" s="36">
        <f t="shared" si="3"/>
        <v>100</v>
      </c>
      <c r="AG17" s="36">
        <f t="shared" si="3"/>
        <v>100</v>
      </c>
      <c r="AH17" s="36">
        <f t="shared" si="3"/>
        <v>100</v>
      </c>
      <c r="AI17" s="36">
        <f t="shared" si="3"/>
        <v>100</v>
      </c>
      <c r="AJ17" s="36">
        <f t="shared" si="3"/>
        <v>100</v>
      </c>
      <c r="AK17" s="36">
        <f t="shared" si="3"/>
        <v>100</v>
      </c>
      <c r="AL17" s="36">
        <f t="shared" si="3"/>
        <v>100</v>
      </c>
      <c r="AM17" s="36">
        <f t="shared" si="3"/>
        <v>100</v>
      </c>
      <c r="AN17" s="36">
        <f t="shared" si="3"/>
        <v>100</v>
      </c>
      <c r="AO17" s="36">
        <f t="shared" si="3"/>
        <v>100</v>
      </c>
      <c r="AP17" s="36">
        <f t="shared" si="3"/>
        <v>100</v>
      </c>
      <c r="AQ17" s="36">
        <f t="shared" si="3"/>
        <v>100</v>
      </c>
      <c r="AR17" s="36">
        <f t="shared" si="3"/>
        <v>100</v>
      </c>
      <c r="AS17" s="36">
        <f t="shared" si="3"/>
        <v>100</v>
      </c>
      <c r="AT17" s="36">
        <f t="shared" si="3"/>
        <v>100</v>
      </c>
      <c r="AU17" s="36">
        <f t="shared" si="3"/>
        <v>100</v>
      </c>
      <c r="AV17" s="36">
        <f t="shared" si="3"/>
        <v>100</v>
      </c>
      <c r="AW17" s="36">
        <f t="shared" si="3"/>
        <v>100</v>
      </c>
      <c r="AX17" s="36">
        <f t="shared" si="3"/>
        <v>100</v>
      </c>
      <c r="AY17" s="36">
        <f t="shared" si="3"/>
        <v>100</v>
      </c>
      <c r="AZ17" s="36">
        <f t="shared" si="3"/>
        <v>100</v>
      </c>
      <c r="BA17" s="36">
        <f t="shared" si="3"/>
        <v>100</v>
      </c>
      <c r="BB17" s="36">
        <f t="shared" si="3"/>
        <v>100</v>
      </c>
      <c r="BC17" s="36">
        <f t="shared" si="3"/>
        <v>100</v>
      </c>
      <c r="BD17" s="36">
        <f t="shared" si="3"/>
        <v>100</v>
      </c>
      <c r="BE17" s="36">
        <f t="shared" si="3"/>
        <v>100</v>
      </c>
      <c r="BF17" s="36">
        <f t="shared" si="3"/>
        <v>100</v>
      </c>
      <c r="BG17" s="36">
        <f t="shared" si="3"/>
        <v>100</v>
      </c>
      <c r="BH17" s="36">
        <f t="shared" si="3"/>
        <v>100</v>
      </c>
      <c r="BI17" s="36">
        <f t="shared" si="3"/>
        <v>100</v>
      </c>
      <c r="BJ17" s="36">
        <f t="shared" si="3"/>
        <v>100</v>
      </c>
      <c r="BK17" s="36">
        <f t="shared" si="3"/>
        <v>100</v>
      </c>
      <c r="BL17" s="36">
        <f t="shared" si="3"/>
        <v>100</v>
      </c>
      <c r="BM17" s="36">
        <f t="shared" si="3"/>
        <v>100</v>
      </c>
      <c r="BN17" s="36">
        <f t="shared" si="3"/>
        <v>100</v>
      </c>
      <c r="BO17" s="36">
        <f t="shared" si="3"/>
        <v>100</v>
      </c>
      <c r="BP17" s="36">
        <f t="shared" ref="BP17:BZ17" si="4">BO17</f>
        <v>100</v>
      </c>
      <c r="BQ17" s="36">
        <f t="shared" si="4"/>
        <v>100</v>
      </c>
      <c r="BR17" s="36">
        <f t="shared" si="4"/>
        <v>100</v>
      </c>
      <c r="BS17" s="36">
        <f t="shared" si="4"/>
        <v>100</v>
      </c>
      <c r="BT17" s="36">
        <f t="shared" si="4"/>
        <v>100</v>
      </c>
      <c r="BU17" s="36">
        <f t="shared" si="4"/>
        <v>100</v>
      </c>
      <c r="BV17" s="36">
        <f t="shared" si="4"/>
        <v>100</v>
      </c>
      <c r="BW17" s="36">
        <f t="shared" si="4"/>
        <v>100</v>
      </c>
      <c r="BX17" s="36">
        <f t="shared" si="4"/>
        <v>100</v>
      </c>
      <c r="BY17" s="36">
        <f t="shared" si="4"/>
        <v>100</v>
      </c>
      <c r="BZ17" s="36">
        <f t="shared" si="4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P19" si="5">D16*D17/1000</f>
        <v>0</v>
      </c>
      <c r="E19" s="432">
        <f t="shared" si="5"/>
        <v>0</v>
      </c>
      <c r="F19" s="432">
        <f t="shared" si="5"/>
        <v>0</v>
      </c>
      <c r="G19" s="432">
        <f>G16*G17</f>
        <v>0</v>
      </c>
      <c r="H19" s="432">
        <f t="shared" si="5"/>
        <v>0</v>
      </c>
      <c r="I19" s="432">
        <f t="shared" si="5"/>
        <v>0</v>
      </c>
      <c r="J19" s="432">
        <f t="shared" si="5"/>
        <v>0</v>
      </c>
      <c r="K19" s="432">
        <f t="shared" si="5"/>
        <v>0</v>
      </c>
      <c r="L19" s="444">
        <f t="shared" si="5"/>
        <v>0.24</v>
      </c>
      <c r="M19" s="444">
        <f t="shared" si="5"/>
        <v>1</v>
      </c>
      <c r="N19" s="444">
        <f t="shared" si="5"/>
        <v>0.17799999999999999</v>
      </c>
      <c r="O19" s="444">
        <f t="shared" si="5"/>
        <v>0</v>
      </c>
      <c r="P19" s="444">
        <f t="shared" si="5"/>
        <v>0.1</v>
      </c>
      <c r="Q19" s="444">
        <f>Q16*Q17</f>
        <v>0</v>
      </c>
      <c r="R19" s="444">
        <f t="shared" ref="R19:BY19" si="6">R16*R17/1000</f>
        <v>0</v>
      </c>
      <c r="S19" s="444">
        <f t="shared" si="6"/>
        <v>3.3330000000000002</v>
      </c>
      <c r="T19" s="444">
        <f t="shared" si="6"/>
        <v>0</v>
      </c>
      <c r="U19" s="444">
        <f t="shared" si="6"/>
        <v>0</v>
      </c>
      <c r="V19" s="444">
        <f t="shared" si="6"/>
        <v>0</v>
      </c>
      <c r="W19" s="444">
        <f t="shared" si="6"/>
        <v>0</v>
      </c>
      <c r="X19" s="444">
        <f t="shared" si="6"/>
        <v>0</v>
      </c>
      <c r="Y19" s="444">
        <f t="shared" si="6"/>
        <v>0</v>
      </c>
      <c r="Z19" s="444">
        <f t="shared" si="6"/>
        <v>0</v>
      </c>
      <c r="AA19" s="444">
        <f t="shared" si="6"/>
        <v>0</v>
      </c>
      <c r="AB19" s="444">
        <f t="shared" si="6"/>
        <v>0</v>
      </c>
      <c r="AC19" s="444">
        <f t="shared" si="6"/>
        <v>0</v>
      </c>
      <c r="AD19" s="444">
        <f t="shared" si="6"/>
        <v>6</v>
      </c>
      <c r="AE19" s="444">
        <f t="shared" si="6"/>
        <v>0</v>
      </c>
      <c r="AF19" s="444">
        <f t="shared" si="6"/>
        <v>0</v>
      </c>
      <c r="AG19" s="444">
        <f t="shared" si="6"/>
        <v>0</v>
      </c>
      <c r="AH19" s="444">
        <f t="shared" si="6"/>
        <v>0</v>
      </c>
      <c r="AI19" s="444">
        <f t="shared" si="6"/>
        <v>0</v>
      </c>
      <c r="AJ19" s="444">
        <f t="shared" si="6"/>
        <v>0</v>
      </c>
      <c r="AK19" s="444">
        <f t="shared" si="6"/>
        <v>0</v>
      </c>
      <c r="AL19" s="444">
        <f t="shared" si="6"/>
        <v>0</v>
      </c>
      <c r="AM19" s="444">
        <f t="shared" si="6"/>
        <v>0</v>
      </c>
      <c r="AN19" s="444">
        <f t="shared" si="6"/>
        <v>0</v>
      </c>
      <c r="AO19" s="444">
        <f t="shared" si="6"/>
        <v>0</v>
      </c>
      <c r="AP19" s="444">
        <f t="shared" si="6"/>
        <v>0</v>
      </c>
      <c r="AQ19" s="444">
        <f t="shared" si="6"/>
        <v>0</v>
      </c>
      <c r="AR19" s="444">
        <f t="shared" si="6"/>
        <v>0</v>
      </c>
      <c r="AS19" s="444">
        <f t="shared" si="6"/>
        <v>0</v>
      </c>
      <c r="AT19" s="444">
        <f t="shared" si="6"/>
        <v>0.2</v>
      </c>
      <c r="AU19" s="444">
        <f t="shared" si="6"/>
        <v>0</v>
      </c>
      <c r="AV19" s="444">
        <f t="shared" si="6"/>
        <v>7</v>
      </c>
      <c r="AW19" s="444">
        <f t="shared" si="6"/>
        <v>0</v>
      </c>
      <c r="AX19" s="444">
        <f t="shared" si="6"/>
        <v>0</v>
      </c>
      <c r="AY19" s="444">
        <f t="shared" si="6"/>
        <v>0</v>
      </c>
      <c r="AZ19" s="444">
        <f t="shared" si="6"/>
        <v>0</v>
      </c>
      <c r="BA19" s="444">
        <f t="shared" si="6"/>
        <v>0</v>
      </c>
      <c r="BB19" s="444">
        <f t="shared" si="6"/>
        <v>0</v>
      </c>
      <c r="BC19" s="444">
        <f t="shared" si="6"/>
        <v>0</v>
      </c>
      <c r="BD19" s="444">
        <f t="shared" si="6"/>
        <v>0</v>
      </c>
      <c r="BE19" s="444">
        <f t="shared" si="6"/>
        <v>0</v>
      </c>
      <c r="BF19" s="444">
        <f t="shared" si="6"/>
        <v>0</v>
      </c>
      <c r="BG19" s="444">
        <f t="shared" si="6"/>
        <v>0</v>
      </c>
      <c r="BH19" s="444">
        <f t="shared" si="6"/>
        <v>0</v>
      </c>
      <c r="BI19" s="444">
        <f t="shared" si="6"/>
        <v>0</v>
      </c>
      <c r="BJ19" s="444">
        <f t="shared" si="6"/>
        <v>18.7</v>
      </c>
      <c r="BK19" s="444">
        <f t="shared" si="6"/>
        <v>0</v>
      </c>
      <c r="BL19" s="444">
        <f t="shared" si="6"/>
        <v>0</v>
      </c>
      <c r="BM19" s="444">
        <f t="shared" si="6"/>
        <v>0</v>
      </c>
      <c r="BN19" s="444">
        <f t="shared" si="6"/>
        <v>0</v>
      </c>
      <c r="BO19" s="444">
        <f t="shared" si="6"/>
        <v>0</v>
      </c>
      <c r="BP19" s="444">
        <f t="shared" si="6"/>
        <v>0</v>
      </c>
      <c r="BQ19" s="444">
        <f t="shared" si="6"/>
        <v>0</v>
      </c>
      <c r="BR19" s="444">
        <f t="shared" si="6"/>
        <v>0</v>
      </c>
      <c r="BS19" s="444">
        <f t="shared" si="6"/>
        <v>0</v>
      </c>
      <c r="BT19" s="444">
        <f t="shared" si="6"/>
        <v>0</v>
      </c>
      <c r="BU19" s="444">
        <f t="shared" si="6"/>
        <v>0</v>
      </c>
      <c r="BV19" s="444">
        <f t="shared" si="6"/>
        <v>11.3</v>
      </c>
      <c r="BW19" s="444">
        <f t="shared" si="6"/>
        <v>0</v>
      </c>
      <c r="BX19" s="444">
        <f t="shared" si="6"/>
        <v>4</v>
      </c>
      <c r="BY19" s="400">
        <f t="shared" si="6"/>
        <v>0</v>
      </c>
      <c r="BZ19" s="400">
        <f>BZ16*BZ17</f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14">
        <f>ССЫЛКИ!H3</f>
        <v>105</v>
      </c>
      <c r="K20" s="414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02">
        <f>ССЫЛКИ!BW3</f>
        <v>510</v>
      </c>
      <c r="BZ20" s="402">
        <f>ССЫЛКИ!BX3</f>
        <v>580</v>
      </c>
    </row>
    <row r="21" spans="1:79" ht="15.75" customHeight="1">
      <c r="A21" s="593" t="s">
        <v>56</v>
      </c>
      <c r="B21" s="594"/>
      <c r="C21" s="450">
        <f>SUM(D21:BZ21)</f>
        <v>7442</v>
      </c>
      <c r="D21" s="433">
        <f t="shared" ref="D21:BZ21" si="7">D19*D20</f>
        <v>0</v>
      </c>
      <c r="E21" s="433">
        <f t="shared" si="7"/>
        <v>0</v>
      </c>
      <c r="F21" s="433">
        <f t="shared" si="7"/>
        <v>0</v>
      </c>
      <c r="G21" s="434">
        <f t="shared" si="7"/>
        <v>0</v>
      </c>
      <c r="H21" s="434">
        <f t="shared" si="7"/>
        <v>0</v>
      </c>
      <c r="I21" s="434">
        <f t="shared" si="7"/>
        <v>0</v>
      </c>
      <c r="J21" s="434">
        <f t="shared" si="7"/>
        <v>0</v>
      </c>
      <c r="K21" s="434">
        <f t="shared" si="7"/>
        <v>0</v>
      </c>
      <c r="L21" s="444">
        <f t="shared" si="7"/>
        <v>32.159999999999997</v>
      </c>
      <c r="M21" s="444">
        <f t="shared" si="7"/>
        <v>79</v>
      </c>
      <c r="N21" s="444">
        <f t="shared" si="7"/>
        <v>1.7799999999999998</v>
      </c>
      <c r="O21" s="444">
        <f t="shared" si="7"/>
        <v>0</v>
      </c>
      <c r="P21" s="444">
        <f t="shared" si="7"/>
        <v>95</v>
      </c>
      <c r="Q21" s="444">
        <f t="shared" si="7"/>
        <v>0</v>
      </c>
      <c r="R21" s="444">
        <f t="shared" si="7"/>
        <v>0</v>
      </c>
      <c r="S21" s="444">
        <f t="shared" si="7"/>
        <v>1399.8600000000001</v>
      </c>
      <c r="T21" s="444">
        <f t="shared" si="7"/>
        <v>0</v>
      </c>
      <c r="U21" s="444">
        <f t="shared" si="7"/>
        <v>0</v>
      </c>
      <c r="V21" s="444">
        <f t="shared" si="7"/>
        <v>0</v>
      </c>
      <c r="W21" s="444">
        <f t="shared" si="7"/>
        <v>0</v>
      </c>
      <c r="X21" s="444">
        <f t="shared" si="7"/>
        <v>0</v>
      </c>
      <c r="Y21" s="444">
        <f t="shared" si="7"/>
        <v>0</v>
      </c>
      <c r="Z21" s="444">
        <f t="shared" si="7"/>
        <v>0</v>
      </c>
      <c r="AA21" s="444">
        <f t="shared" si="7"/>
        <v>0</v>
      </c>
      <c r="AB21" s="444">
        <f t="shared" si="7"/>
        <v>0</v>
      </c>
      <c r="AC21" s="444">
        <f t="shared" si="7"/>
        <v>0</v>
      </c>
      <c r="AD21" s="444">
        <f t="shared" si="7"/>
        <v>2640</v>
      </c>
      <c r="AE21" s="444">
        <f t="shared" si="7"/>
        <v>0</v>
      </c>
      <c r="AF21" s="444">
        <f t="shared" si="7"/>
        <v>0</v>
      </c>
      <c r="AG21" s="444">
        <f t="shared" si="7"/>
        <v>0</v>
      </c>
      <c r="AH21" s="444">
        <f t="shared" si="7"/>
        <v>0</v>
      </c>
      <c r="AI21" s="444">
        <f t="shared" si="7"/>
        <v>0</v>
      </c>
      <c r="AJ21" s="444">
        <f t="shared" si="7"/>
        <v>0</v>
      </c>
      <c r="AK21" s="444">
        <f t="shared" si="7"/>
        <v>0</v>
      </c>
      <c r="AL21" s="444">
        <f t="shared" si="7"/>
        <v>0</v>
      </c>
      <c r="AM21" s="444">
        <f t="shared" si="7"/>
        <v>0</v>
      </c>
      <c r="AN21" s="444">
        <f t="shared" si="7"/>
        <v>0</v>
      </c>
      <c r="AO21" s="444">
        <f t="shared" si="7"/>
        <v>0</v>
      </c>
      <c r="AP21" s="444">
        <f t="shared" si="7"/>
        <v>0</v>
      </c>
      <c r="AQ21" s="444">
        <f t="shared" si="7"/>
        <v>0</v>
      </c>
      <c r="AR21" s="444">
        <f t="shared" si="7"/>
        <v>0</v>
      </c>
      <c r="AS21" s="444">
        <f t="shared" si="7"/>
        <v>0</v>
      </c>
      <c r="AT21" s="444">
        <f t="shared" si="7"/>
        <v>194</v>
      </c>
      <c r="AU21" s="444">
        <f t="shared" si="7"/>
        <v>0</v>
      </c>
      <c r="AV21" s="444">
        <f t="shared" si="7"/>
        <v>665</v>
      </c>
      <c r="AW21" s="444">
        <f t="shared" si="7"/>
        <v>0</v>
      </c>
      <c r="AX21" s="444">
        <f t="shared" si="7"/>
        <v>0</v>
      </c>
      <c r="AY21" s="444">
        <f t="shared" si="7"/>
        <v>0</v>
      </c>
      <c r="AZ21" s="444">
        <f t="shared" si="7"/>
        <v>0</v>
      </c>
      <c r="BA21" s="444">
        <f t="shared" si="7"/>
        <v>0</v>
      </c>
      <c r="BB21" s="444">
        <f t="shared" si="7"/>
        <v>0</v>
      </c>
      <c r="BC21" s="444">
        <f t="shared" si="7"/>
        <v>0</v>
      </c>
      <c r="BD21" s="444">
        <f t="shared" si="7"/>
        <v>0</v>
      </c>
      <c r="BE21" s="444">
        <f t="shared" si="7"/>
        <v>0</v>
      </c>
      <c r="BF21" s="444">
        <f t="shared" si="7"/>
        <v>0</v>
      </c>
      <c r="BG21" s="444">
        <f t="shared" si="7"/>
        <v>0</v>
      </c>
      <c r="BH21" s="444">
        <f t="shared" si="7"/>
        <v>0</v>
      </c>
      <c r="BI21" s="444">
        <f t="shared" si="7"/>
        <v>0</v>
      </c>
      <c r="BJ21" s="444">
        <f t="shared" si="7"/>
        <v>860.19999999999993</v>
      </c>
      <c r="BK21" s="444">
        <f t="shared" si="7"/>
        <v>0</v>
      </c>
      <c r="BL21" s="444">
        <f t="shared" si="7"/>
        <v>0</v>
      </c>
      <c r="BM21" s="444">
        <f t="shared" si="7"/>
        <v>0</v>
      </c>
      <c r="BN21" s="444">
        <f t="shared" si="7"/>
        <v>0</v>
      </c>
      <c r="BO21" s="444">
        <f t="shared" si="7"/>
        <v>0</v>
      </c>
      <c r="BP21" s="444">
        <f t="shared" si="7"/>
        <v>0</v>
      </c>
      <c r="BQ21" s="444">
        <f t="shared" si="7"/>
        <v>0</v>
      </c>
      <c r="BR21" s="444">
        <f t="shared" si="7"/>
        <v>0</v>
      </c>
      <c r="BS21" s="444">
        <f t="shared" si="7"/>
        <v>0</v>
      </c>
      <c r="BT21" s="444">
        <f t="shared" si="7"/>
        <v>0</v>
      </c>
      <c r="BU21" s="444">
        <f t="shared" si="7"/>
        <v>0</v>
      </c>
      <c r="BV21" s="444">
        <f t="shared" si="7"/>
        <v>1243</v>
      </c>
      <c r="BW21" s="444">
        <f t="shared" si="7"/>
        <v>0</v>
      </c>
      <c r="BX21" s="444">
        <f t="shared" si="7"/>
        <v>232</v>
      </c>
      <c r="BY21" s="400">
        <f t="shared" si="7"/>
        <v>0</v>
      </c>
      <c r="BZ21" s="400">
        <f t="shared" si="7"/>
        <v>0</v>
      </c>
    </row>
    <row r="22" spans="1:79" ht="15.75">
      <c r="A22" s="593" t="s">
        <v>57</v>
      </c>
      <c r="B22" s="594"/>
      <c r="C22" s="451">
        <f>C21/C18</f>
        <v>74.42</v>
      </c>
    </row>
    <row r="24" spans="1:79" hidden="1">
      <c r="B24">
        <f ca="1">SUMPRODUCT(SIGN(CELL("width",OFFSET(D21,,N(INDEX(COLUMN(D21:BZ21)-COLUMN(D21),))))),D21:BZ21)</f>
        <v>7442</v>
      </c>
      <c r="C24">
        <f>ROUND((((71.71-C22))*100+SUM(N8)),4)</f>
        <v>-269.22000000000003</v>
      </c>
    </row>
    <row r="25" spans="1:79" hidden="1"/>
    <row r="26" spans="1:79" ht="15.75" hidden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idden="1"/>
    <row r="28" spans="1:79" ht="15" hidden="1">
      <c r="A28" s="599"/>
      <c r="B28" s="600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2.4</v>
      </c>
      <c r="M28" s="15">
        <f t="shared" si="8"/>
        <v>10</v>
      </c>
      <c r="N28" s="15">
        <f t="shared" si="8"/>
        <v>1.78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2</v>
      </c>
      <c r="AU28" s="15">
        <f t="shared" si="9"/>
        <v>0</v>
      </c>
      <c r="AV28" s="15">
        <f t="shared" si="9"/>
        <v>70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187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113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t="15" hidden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10">D29</f>
        <v>100</v>
      </c>
      <c r="F29" s="79">
        <f t="shared" si="10"/>
        <v>100</v>
      </c>
      <c r="G29" s="79">
        <f t="shared" si="10"/>
        <v>100</v>
      </c>
      <c r="H29" s="79">
        <f t="shared" si="10"/>
        <v>100</v>
      </c>
      <c r="I29" s="79">
        <f t="shared" si="10"/>
        <v>100</v>
      </c>
      <c r="J29" s="79">
        <f t="shared" si="10"/>
        <v>100</v>
      </c>
      <c r="K29" s="79">
        <f t="shared" si="10"/>
        <v>100</v>
      </c>
      <c r="L29" s="79">
        <f t="shared" si="10"/>
        <v>100</v>
      </c>
      <c r="M29" s="79">
        <f t="shared" si="10"/>
        <v>100</v>
      </c>
      <c r="N29" s="79">
        <f t="shared" si="10"/>
        <v>100</v>
      </c>
      <c r="O29" s="79">
        <f t="shared" si="10"/>
        <v>100</v>
      </c>
      <c r="P29" s="79">
        <f t="shared" si="10"/>
        <v>100</v>
      </c>
      <c r="Q29" s="79">
        <f t="shared" si="10"/>
        <v>100</v>
      </c>
      <c r="R29" s="79">
        <f t="shared" si="10"/>
        <v>100</v>
      </c>
      <c r="S29" s="79">
        <f t="shared" si="10"/>
        <v>100</v>
      </c>
      <c r="T29" s="79">
        <f t="shared" si="10"/>
        <v>100</v>
      </c>
      <c r="U29" s="79">
        <f t="shared" si="10"/>
        <v>100</v>
      </c>
      <c r="V29" s="79">
        <f t="shared" si="10"/>
        <v>100</v>
      </c>
      <c r="W29" s="79">
        <f t="shared" si="10"/>
        <v>100</v>
      </c>
      <c r="X29" s="79">
        <f t="shared" si="10"/>
        <v>100</v>
      </c>
      <c r="Y29" s="79">
        <f t="shared" si="10"/>
        <v>100</v>
      </c>
      <c r="Z29" s="79">
        <f t="shared" si="10"/>
        <v>100</v>
      </c>
      <c r="AA29" s="79">
        <f t="shared" si="10"/>
        <v>100</v>
      </c>
      <c r="AB29" s="79">
        <f t="shared" si="10"/>
        <v>100</v>
      </c>
      <c r="AC29" s="79">
        <f t="shared" si="10"/>
        <v>100</v>
      </c>
      <c r="AD29" s="79">
        <f t="shared" si="10"/>
        <v>100</v>
      </c>
      <c r="AE29" s="79">
        <f t="shared" si="10"/>
        <v>100</v>
      </c>
      <c r="AF29" s="79">
        <f t="shared" si="10"/>
        <v>100</v>
      </c>
      <c r="AG29" s="79">
        <f t="shared" si="10"/>
        <v>100</v>
      </c>
      <c r="AH29" s="79">
        <f t="shared" si="10"/>
        <v>100</v>
      </c>
      <c r="AI29" s="79">
        <f t="shared" si="10"/>
        <v>100</v>
      </c>
      <c r="AJ29" s="79">
        <f t="shared" si="10"/>
        <v>100</v>
      </c>
      <c r="AK29" s="79">
        <f t="shared" si="10"/>
        <v>100</v>
      </c>
      <c r="AL29" s="79">
        <f t="shared" si="10"/>
        <v>100</v>
      </c>
      <c r="AM29" s="79">
        <f t="shared" si="10"/>
        <v>100</v>
      </c>
      <c r="AN29" s="79">
        <f t="shared" si="10"/>
        <v>100</v>
      </c>
      <c r="AO29" s="79">
        <f t="shared" si="10"/>
        <v>100</v>
      </c>
      <c r="AP29" s="79">
        <f t="shared" si="10"/>
        <v>100</v>
      </c>
      <c r="AQ29" s="79">
        <f t="shared" si="10"/>
        <v>100</v>
      </c>
      <c r="AR29" s="79">
        <f t="shared" si="10"/>
        <v>100</v>
      </c>
      <c r="AS29" s="79">
        <f t="shared" si="10"/>
        <v>100</v>
      </c>
      <c r="AT29" s="79">
        <f t="shared" si="10"/>
        <v>100</v>
      </c>
      <c r="AU29" s="79">
        <f t="shared" si="10"/>
        <v>100</v>
      </c>
      <c r="AV29" s="79">
        <f t="shared" si="10"/>
        <v>100</v>
      </c>
      <c r="AW29" s="79">
        <f t="shared" si="10"/>
        <v>100</v>
      </c>
      <c r="AX29" s="79">
        <f t="shared" si="10"/>
        <v>100</v>
      </c>
      <c r="AY29" s="79">
        <f t="shared" si="10"/>
        <v>100</v>
      </c>
      <c r="AZ29" s="79">
        <f t="shared" si="10"/>
        <v>100</v>
      </c>
      <c r="BA29" s="79">
        <f t="shared" si="10"/>
        <v>100</v>
      </c>
      <c r="BB29" s="79">
        <f t="shared" si="10"/>
        <v>100</v>
      </c>
      <c r="BC29" s="79">
        <f t="shared" si="10"/>
        <v>100</v>
      </c>
      <c r="BD29" s="79">
        <f t="shared" si="10"/>
        <v>100</v>
      </c>
      <c r="BE29" s="79">
        <f t="shared" si="10"/>
        <v>100</v>
      </c>
      <c r="BF29" s="79">
        <f t="shared" si="10"/>
        <v>100</v>
      </c>
      <c r="BG29" s="79">
        <f t="shared" si="10"/>
        <v>100</v>
      </c>
      <c r="BH29" s="79">
        <f t="shared" si="10"/>
        <v>100</v>
      </c>
      <c r="BI29" s="79">
        <f t="shared" si="10"/>
        <v>100</v>
      </c>
      <c r="BJ29" s="79">
        <f t="shared" si="10"/>
        <v>100</v>
      </c>
      <c r="BK29" s="79">
        <f t="shared" si="10"/>
        <v>100</v>
      </c>
      <c r="BL29" s="79">
        <f t="shared" si="10"/>
        <v>100</v>
      </c>
      <c r="BM29" s="79">
        <f t="shared" si="10"/>
        <v>100</v>
      </c>
      <c r="BN29" s="79">
        <f t="shared" si="10"/>
        <v>100</v>
      </c>
      <c r="BO29" s="79">
        <f t="shared" si="10"/>
        <v>100</v>
      </c>
      <c r="BP29" s="79">
        <f t="shared" si="10"/>
        <v>100</v>
      </c>
      <c r="BQ29" s="79">
        <f t="shared" ref="BQ29:BZ29" si="11">BP29</f>
        <v>100</v>
      </c>
      <c r="BR29" s="79">
        <f t="shared" si="11"/>
        <v>100</v>
      </c>
      <c r="BS29" s="79">
        <f t="shared" si="11"/>
        <v>100</v>
      </c>
      <c r="BT29" s="79">
        <f t="shared" si="11"/>
        <v>100</v>
      </c>
      <c r="BU29" s="79">
        <f t="shared" si="11"/>
        <v>100</v>
      </c>
      <c r="BV29" s="79">
        <f t="shared" si="11"/>
        <v>100</v>
      </c>
      <c r="BW29" s="79">
        <f t="shared" si="11"/>
        <v>100</v>
      </c>
      <c r="BX29" s="79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>
      <c r="A31" s="588" t="s">
        <v>55</v>
      </c>
      <c r="B31" s="589"/>
      <c r="C31" s="20"/>
      <c r="D31" s="80">
        <f>D28*D29/1000</f>
        <v>0</v>
      </c>
      <c r="E31" s="80">
        <f t="shared" ref="E31:J31" si="12">E28*E29/1000</f>
        <v>0</v>
      </c>
      <c r="F31" s="80">
        <f t="shared" si="12"/>
        <v>0</v>
      </c>
      <c r="G31" s="80">
        <f t="shared" si="12"/>
        <v>0</v>
      </c>
      <c r="H31" s="80">
        <f t="shared" si="12"/>
        <v>0</v>
      </c>
      <c r="I31" s="80">
        <f t="shared" si="12"/>
        <v>0</v>
      </c>
      <c r="J31" s="80">
        <f t="shared" si="12"/>
        <v>0</v>
      </c>
      <c r="K31" s="91">
        <f>K28*K29</f>
        <v>0</v>
      </c>
      <c r="L31" s="40">
        <f>L28*L29/1000</f>
        <v>0.24</v>
      </c>
      <c r="M31" s="40">
        <f>M28*M29/1000</f>
        <v>1</v>
      </c>
      <c r="N31" s="40">
        <f>N28*N29/1000</f>
        <v>0.17799999999999999</v>
      </c>
      <c r="O31" s="40">
        <f>O28*O29/1000</f>
        <v>0</v>
      </c>
      <c r="P31" s="40">
        <f>P28*P29/1000</f>
        <v>0.1</v>
      </c>
      <c r="Q31" s="40">
        <f>Q28*Q29</f>
        <v>0</v>
      </c>
      <c r="R31" s="40">
        <f t="shared" ref="R31:BY31" si="13">R28*R29/1000</f>
        <v>0</v>
      </c>
      <c r="S31" s="40">
        <f t="shared" si="13"/>
        <v>3.3330000000000002</v>
      </c>
      <c r="T31" s="40">
        <f t="shared" si="13"/>
        <v>0</v>
      </c>
      <c r="U31" s="40">
        <f t="shared" si="13"/>
        <v>0</v>
      </c>
      <c r="V31" s="40">
        <f t="shared" si="13"/>
        <v>0</v>
      </c>
      <c r="W31" s="40">
        <f t="shared" si="13"/>
        <v>0</v>
      </c>
      <c r="X31" s="40">
        <f t="shared" si="13"/>
        <v>0</v>
      </c>
      <c r="Y31" s="40">
        <f t="shared" si="13"/>
        <v>0</v>
      </c>
      <c r="Z31" s="40">
        <f t="shared" si="13"/>
        <v>0</v>
      </c>
      <c r="AA31" s="40">
        <f t="shared" si="13"/>
        <v>0</v>
      </c>
      <c r="AB31" s="40">
        <f t="shared" si="13"/>
        <v>0</v>
      </c>
      <c r="AC31" s="40">
        <f t="shared" si="13"/>
        <v>0</v>
      </c>
      <c r="AD31" s="39">
        <f t="shared" si="13"/>
        <v>6</v>
      </c>
      <c r="AE31" s="39">
        <f t="shared" si="13"/>
        <v>0</v>
      </c>
      <c r="AF31" s="40">
        <f t="shared" si="13"/>
        <v>0</v>
      </c>
      <c r="AG31" s="40">
        <f t="shared" si="13"/>
        <v>0</v>
      </c>
      <c r="AH31" s="40">
        <f t="shared" si="13"/>
        <v>0</v>
      </c>
      <c r="AI31" s="40">
        <f t="shared" si="13"/>
        <v>0</v>
      </c>
      <c r="AJ31" s="40">
        <f t="shared" si="13"/>
        <v>0</v>
      </c>
      <c r="AK31" s="40">
        <f t="shared" si="13"/>
        <v>0</v>
      </c>
      <c r="AL31" s="40">
        <f t="shared" si="13"/>
        <v>0</v>
      </c>
      <c r="AM31" s="40">
        <f t="shared" si="13"/>
        <v>0</v>
      </c>
      <c r="AN31" s="40">
        <f t="shared" si="13"/>
        <v>0</v>
      </c>
      <c r="AO31" s="40">
        <f t="shared" si="13"/>
        <v>0</v>
      </c>
      <c r="AP31" s="40">
        <f t="shared" si="13"/>
        <v>0</v>
      </c>
      <c r="AQ31" s="40">
        <f t="shared" si="13"/>
        <v>0</v>
      </c>
      <c r="AR31" s="40">
        <f t="shared" si="13"/>
        <v>0</v>
      </c>
      <c r="AS31" s="40">
        <f t="shared" si="13"/>
        <v>0</v>
      </c>
      <c r="AT31" s="40">
        <f t="shared" si="13"/>
        <v>0.2</v>
      </c>
      <c r="AU31" s="40">
        <f t="shared" si="13"/>
        <v>0</v>
      </c>
      <c r="AV31" s="40">
        <f t="shared" si="13"/>
        <v>7</v>
      </c>
      <c r="AW31" s="40">
        <f t="shared" si="13"/>
        <v>0</v>
      </c>
      <c r="AX31" s="40">
        <f t="shared" si="13"/>
        <v>0</v>
      </c>
      <c r="AY31" s="40">
        <f t="shared" si="13"/>
        <v>0</v>
      </c>
      <c r="AZ31" s="39">
        <f t="shared" si="13"/>
        <v>0</v>
      </c>
      <c r="BA31" s="40">
        <f t="shared" si="13"/>
        <v>0</v>
      </c>
      <c r="BB31" s="40">
        <f t="shared" si="13"/>
        <v>0</v>
      </c>
      <c r="BC31" s="40">
        <f t="shared" si="13"/>
        <v>0</v>
      </c>
      <c r="BD31" s="40">
        <f t="shared" si="13"/>
        <v>0</v>
      </c>
      <c r="BE31" s="40">
        <f t="shared" si="13"/>
        <v>0</v>
      </c>
      <c r="BF31" s="40">
        <f t="shared" si="13"/>
        <v>0</v>
      </c>
      <c r="BG31" s="40">
        <f t="shared" si="13"/>
        <v>0</v>
      </c>
      <c r="BH31" s="39">
        <f t="shared" si="13"/>
        <v>0</v>
      </c>
      <c r="BI31" s="40">
        <f t="shared" si="13"/>
        <v>0</v>
      </c>
      <c r="BJ31" s="40">
        <f t="shared" si="13"/>
        <v>18.7</v>
      </c>
      <c r="BK31" s="40">
        <f t="shared" si="13"/>
        <v>0</v>
      </c>
      <c r="BL31" s="40">
        <f t="shared" si="13"/>
        <v>0</v>
      </c>
      <c r="BM31" s="40">
        <f t="shared" si="13"/>
        <v>0</v>
      </c>
      <c r="BN31" s="40">
        <f t="shared" si="13"/>
        <v>0</v>
      </c>
      <c r="BO31" s="40">
        <f t="shared" si="13"/>
        <v>0</v>
      </c>
      <c r="BP31" s="39">
        <f t="shared" si="13"/>
        <v>0</v>
      </c>
      <c r="BQ31" s="40">
        <f t="shared" si="13"/>
        <v>0</v>
      </c>
      <c r="BR31" s="40">
        <f t="shared" si="13"/>
        <v>0</v>
      </c>
      <c r="BS31" s="40">
        <f t="shared" si="13"/>
        <v>0</v>
      </c>
      <c r="BT31" s="40">
        <f t="shared" si="13"/>
        <v>0</v>
      </c>
      <c r="BU31" s="40">
        <f t="shared" si="13"/>
        <v>0</v>
      </c>
      <c r="BV31" s="40">
        <f t="shared" si="13"/>
        <v>11.3</v>
      </c>
      <c r="BW31" s="39">
        <f t="shared" si="13"/>
        <v>0</v>
      </c>
      <c r="BX31" s="40">
        <f t="shared" si="13"/>
        <v>4</v>
      </c>
      <c r="BY31" s="91">
        <f t="shared" si="13"/>
        <v>0</v>
      </c>
      <c r="BZ31" s="91">
        <f>BZ28*BZ29</f>
        <v>0</v>
      </c>
      <c r="CA31" s="1"/>
    </row>
    <row r="32" spans="1:79" ht="15" hidden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4">E31*E32</f>
        <v>0</v>
      </c>
      <c r="F33" s="24">
        <f t="shared" si="14"/>
        <v>0</v>
      </c>
      <c r="G33" s="24">
        <f t="shared" si="14"/>
        <v>0</v>
      </c>
      <c r="H33" s="24">
        <f t="shared" si="14"/>
        <v>0</v>
      </c>
      <c r="I33" s="24">
        <f t="shared" si="14"/>
        <v>0</v>
      </c>
      <c r="J33" s="24">
        <f t="shared" si="14"/>
        <v>0</v>
      </c>
      <c r="K33" s="92">
        <f t="shared" si="14"/>
        <v>0</v>
      </c>
      <c r="L33" s="92">
        <f t="shared" si="14"/>
        <v>32.159999999999997</v>
      </c>
      <c r="M33" s="92">
        <f t="shared" si="14"/>
        <v>79</v>
      </c>
      <c r="N33" s="92">
        <f t="shared" si="14"/>
        <v>1.7799999999999998</v>
      </c>
      <c r="O33" s="92">
        <f t="shared" si="14"/>
        <v>0</v>
      </c>
      <c r="P33" s="92">
        <f t="shared" si="14"/>
        <v>95</v>
      </c>
      <c r="Q33" s="92">
        <f t="shared" si="14"/>
        <v>0</v>
      </c>
      <c r="R33" s="92">
        <f t="shared" si="14"/>
        <v>0</v>
      </c>
      <c r="S33" s="92">
        <f t="shared" si="14"/>
        <v>1399.8600000000001</v>
      </c>
      <c r="T33" s="92">
        <f t="shared" si="14"/>
        <v>0</v>
      </c>
      <c r="U33" s="92">
        <f t="shared" si="14"/>
        <v>0</v>
      </c>
      <c r="V33" s="92">
        <f t="shared" si="14"/>
        <v>0</v>
      </c>
      <c r="W33" s="92">
        <f t="shared" si="14"/>
        <v>0</v>
      </c>
      <c r="X33" s="92">
        <f t="shared" si="14"/>
        <v>0</v>
      </c>
      <c r="Y33" s="92">
        <f t="shared" si="14"/>
        <v>0</v>
      </c>
      <c r="Z33" s="92">
        <f t="shared" si="14"/>
        <v>0</v>
      </c>
      <c r="AA33" s="92">
        <f t="shared" si="14"/>
        <v>0</v>
      </c>
      <c r="AB33" s="92">
        <f t="shared" si="14"/>
        <v>0</v>
      </c>
      <c r="AC33" s="92">
        <f t="shared" si="14"/>
        <v>0</v>
      </c>
      <c r="AD33" s="92">
        <f t="shared" si="14"/>
        <v>2640</v>
      </c>
      <c r="AE33" s="92">
        <f t="shared" si="14"/>
        <v>0</v>
      </c>
      <c r="AF33" s="92">
        <f t="shared" si="14"/>
        <v>0</v>
      </c>
      <c r="AG33" s="92">
        <f t="shared" si="14"/>
        <v>0</v>
      </c>
      <c r="AH33" s="92">
        <f t="shared" si="14"/>
        <v>0</v>
      </c>
      <c r="AI33" s="92">
        <f t="shared" si="14"/>
        <v>0</v>
      </c>
      <c r="AJ33" s="92">
        <f t="shared" si="14"/>
        <v>0</v>
      </c>
      <c r="AK33" s="92">
        <f t="shared" si="14"/>
        <v>0</v>
      </c>
      <c r="AL33" s="92">
        <f t="shared" si="14"/>
        <v>0</v>
      </c>
      <c r="AM33" s="92">
        <f t="shared" si="14"/>
        <v>0</v>
      </c>
      <c r="AN33" s="92">
        <f t="shared" si="14"/>
        <v>0</v>
      </c>
      <c r="AO33" s="92">
        <f t="shared" si="14"/>
        <v>0</v>
      </c>
      <c r="AP33" s="92">
        <f t="shared" si="14"/>
        <v>0</v>
      </c>
      <c r="AQ33" s="92">
        <f t="shared" si="14"/>
        <v>0</v>
      </c>
      <c r="AR33" s="92">
        <f t="shared" si="14"/>
        <v>0</v>
      </c>
      <c r="AS33" s="92">
        <f t="shared" si="14"/>
        <v>0</v>
      </c>
      <c r="AT33" s="92">
        <f t="shared" si="14"/>
        <v>194</v>
      </c>
      <c r="AU33" s="92">
        <f t="shared" si="14"/>
        <v>0</v>
      </c>
      <c r="AV33" s="92">
        <f t="shared" si="14"/>
        <v>665</v>
      </c>
      <c r="AW33" s="92">
        <f t="shared" si="14"/>
        <v>0</v>
      </c>
      <c r="AX33" s="92">
        <f t="shared" si="14"/>
        <v>0</v>
      </c>
      <c r="AY33" s="92">
        <f t="shared" si="14"/>
        <v>0</v>
      </c>
      <c r="AZ33" s="92">
        <f t="shared" si="14"/>
        <v>0</v>
      </c>
      <c r="BA33" s="92">
        <f t="shared" si="14"/>
        <v>0</v>
      </c>
      <c r="BB33" s="92">
        <f t="shared" si="14"/>
        <v>0</v>
      </c>
      <c r="BC33" s="92">
        <f t="shared" si="14"/>
        <v>0</v>
      </c>
      <c r="BD33" s="92">
        <f t="shared" si="14"/>
        <v>0</v>
      </c>
      <c r="BE33" s="92">
        <f t="shared" si="14"/>
        <v>0</v>
      </c>
      <c r="BF33" s="92">
        <f t="shared" si="14"/>
        <v>0</v>
      </c>
      <c r="BG33" s="92">
        <f t="shared" si="14"/>
        <v>0</v>
      </c>
      <c r="BH33" s="92">
        <f t="shared" si="14"/>
        <v>0</v>
      </c>
      <c r="BI33" s="92">
        <f t="shared" si="14"/>
        <v>0</v>
      </c>
      <c r="BJ33" s="92">
        <f t="shared" si="14"/>
        <v>860.19999999999993</v>
      </c>
      <c r="BK33" s="92">
        <f t="shared" si="14"/>
        <v>0</v>
      </c>
      <c r="BL33" s="92">
        <f t="shared" si="14"/>
        <v>0</v>
      </c>
      <c r="BM33" s="92">
        <f t="shared" si="14"/>
        <v>0</v>
      </c>
      <c r="BN33" s="92">
        <f t="shared" si="14"/>
        <v>0</v>
      </c>
      <c r="BO33" s="92">
        <f t="shared" si="14"/>
        <v>0</v>
      </c>
      <c r="BP33" s="92">
        <f t="shared" si="14"/>
        <v>0</v>
      </c>
      <c r="BQ33" s="92">
        <f t="shared" ref="BQ33:BW33" si="15">BQ31*BQ32</f>
        <v>0</v>
      </c>
      <c r="BR33" s="92">
        <f t="shared" si="15"/>
        <v>0</v>
      </c>
      <c r="BS33" s="92">
        <f t="shared" si="15"/>
        <v>0</v>
      </c>
      <c r="BT33" s="92">
        <f t="shared" si="15"/>
        <v>0</v>
      </c>
      <c r="BU33" s="92">
        <f t="shared" si="15"/>
        <v>0</v>
      </c>
      <c r="BV33" s="92">
        <f>BV31*BV32</f>
        <v>1243</v>
      </c>
      <c r="BW33" s="92">
        <f t="shared" si="15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t="15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73"/>
      <c r="B36" s="196" t="s">
        <v>292</v>
      </c>
      <c r="D36" s="173" t="str">
        <f t="shared" ref="D36:K36" si="16">IF(D21=D52,"х",FALSE)</f>
        <v>х</v>
      </c>
      <c r="E36" s="173" t="str">
        <f t="shared" si="16"/>
        <v>х</v>
      </c>
      <c r="F36" s="173" t="str">
        <f t="shared" si="16"/>
        <v>х</v>
      </c>
      <c r="G36" s="173" t="str">
        <f t="shared" si="16"/>
        <v>х</v>
      </c>
      <c r="H36" s="173" t="str">
        <f t="shared" si="16"/>
        <v>х</v>
      </c>
      <c r="I36" s="173" t="str">
        <f t="shared" si="16"/>
        <v>х</v>
      </c>
      <c r="J36" s="173" t="str">
        <f t="shared" si="16"/>
        <v>х</v>
      </c>
      <c r="K36" s="173" t="str">
        <f t="shared" si="16"/>
        <v>х</v>
      </c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71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 ht="15">
      <c r="A39" s="612" t="s">
        <v>69</v>
      </c>
      <c r="B39" s="652"/>
      <c r="C39" s="177"/>
      <c r="D39" s="177"/>
      <c r="E39" s="177"/>
      <c r="F39" s="177"/>
      <c r="G39" s="177"/>
      <c r="H39" s="177"/>
      <c r="I39" s="177"/>
      <c r="J39" s="177"/>
      <c r="K39" s="177"/>
      <c r="L39" s="177">
        <v>3.6</v>
      </c>
      <c r="M39" s="177"/>
      <c r="N39" s="177">
        <v>0.9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2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>
        <v>60</v>
      </c>
      <c r="BC39" s="177"/>
      <c r="BD39" s="177"/>
      <c r="BE39" s="177"/>
      <c r="BF39" s="177"/>
      <c r="BG39" s="177"/>
      <c r="BH39" s="177"/>
      <c r="BI39" s="177"/>
      <c r="BJ39" s="177">
        <v>35</v>
      </c>
      <c r="BK39" s="177">
        <v>5</v>
      </c>
      <c r="BL39" s="177">
        <v>8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7">
        <f t="shared" ref="CA39:CA45" si="17">SUMPRODUCT($E39:$BZ39,$E$51:$BZ$51)/1000</f>
        <v>17.5364</v>
      </c>
    </row>
    <row r="40" spans="1:79" ht="15">
      <c r="A40" s="599" t="s">
        <v>301</v>
      </c>
      <c r="B40" s="652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85">
        <v>40</v>
      </c>
      <c r="BY40" s="193"/>
      <c r="BZ40" s="193"/>
      <c r="CA40" s="247">
        <f t="shared" si="17"/>
        <v>2.3199999999999998</v>
      </c>
    </row>
    <row r="41" spans="1:79" ht="15">
      <c r="A41" s="653" t="s">
        <v>355</v>
      </c>
      <c r="B41" s="589"/>
      <c r="C41" s="177"/>
      <c r="D41" s="177"/>
      <c r="E41" s="177"/>
      <c r="F41" s="177"/>
      <c r="G41" s="177"/>
      <c r="H41" s="177"/>
      <c r="I41" s="177"/>
      <c r="J41" s="177"/>
      <c r="K41" s="177"/>
      <c r="L41" s="177">
        <v>2.5</v>
      </c>
      <c r="M41" s="177"/>
      <c r="N41" s="177">
        <v>0.86</v>
      </c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>
        <v>56</v>
      </c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>
        <v>2</v>
      </c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>
        <v>60</v>
      </c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320">
        <v>0</v>
      </c>
      <c r="BX41" s="266"/>
      <c r="BY41" s="195"/>
      <c r="BZ41" s="193"/>
      <c r="CA41" s="247">
        <f t="shared" si="17"/>
        <v>33.723599999999998</v>
      </c>
    </row>
    <row r="42" spans="1:79" ht="15">
      <c r="A42" s="599" t="s">
        <v>319</v>
      </c>
      <c r="B42" s="65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>
        <v>200</v>
      </c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264"/>
      <c r="BY42" s="193"/>
      <c r="BZ42" s="193"/>
      <c r="CA42" s="247">
        <f t="shared" si="17"/>
        <v>17</v>
      </c>
    </row>
    <row r="43" spans="1:79" ht="15">
      <c r="A43" s="599" t="s">
        <v>12</v>
      </c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344"/>
      <c r="S43" s="198"/>
      <c r="T43" s="406">
        <v>16</v>
      </c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344"/>
      <c r="BY43" s="198"/>
      <c r="BZ43" s="344"/>
      <c r="CA43" s="247">
        <f t="shared" si="17"/>
        <v>3.84</v>
      </c>
    </row>
    <row r="44" spans="1:79" ht="15">
      <c r="A44" s="650"/>
      <c r="B44" s="6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263"/>
      <c r="BZ44" s="374"/>
      <c r="CA44" s="247">
        <f t="shared" si="17"/>
        <v>0</v>
      </c>
    </row>
    <row r="45" spans="1:79" ht="15">
      <c r="A45" s="650"/>
      <c r="B45" s="651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94"/>
      <c r="BW45" s="266"/>
      <c r="BX45" s="177"/>
      <c r="BY45" s="266"/>
      <c r="BZ45" s="266"/>
      <c r="CA45" s="247">
        <f t="shared" si="17"/>
        <v>0</v>
      </c>
    </row>
    <row r="46" spans="1:79" ht="15">
      <c r="A46" s="654"/>
      <c r="B46" s="655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5"/>
      <c r="BZ46" s="265"/>
      <c r="CA46" s="172"/>
    </row>
    <row r="47" spans="1:79" ht="15" hidden="1">
      <c r="A47" s="612"/>
      <c r="B47" s="613"/>
      <c r="C47" s="177"/>
      <c r="D47" s="177">
        <f t="shared" ref="D47:BO47" si="18">SUM(D39:D44)</f>
        <v>0</v>
      </c>
      <c r="E47" s="177">
        <f t="shared" si="18"/>
        <v>0</v>
      </c>
      <c r="F47" s="177">
        <f t="shared" si="18"/>
        <v>0</v>
      </c>
      <c r="G47" s="177">
        <f t="shared" si="18"/>
        <v>0</v>
      </c>
      <c r="H47" s="177">
        <f t="shared" si="18"/>
        <v>0</v>
      </c>
      <c r="I47" s="177">
        <f t="shared" si="18"/>
        <v>0</v>
      </c>
      <c r="J47" s="177">
        <f t="shared" si="18"/>
        <v>0</v>
      </c>
      <c r="K47" s="177">
        <f t="shared" si="18"/>
        <v>0</v>
      </c>
      <c r="L47" s="177">
        <f t="shared" si="18"/>
        <v>6.1</v>
      </c>
      <c r="M47" s="177">
        <f t="shared" si="18"/>
        <v>0</v>
      </c>
      <c r="N47" s="177">
        <f t="shared" si="18"/>
        <v>1.76</v>
      </c>
      <c r="O47" s="177">
        <f t="shared" si="18"/>
        <v>0</v>
      </c>
      <c r="P47" s="177">
        <f t="shared" si="18"/>
        <v>0</v>
      </c>
      <c r="Q47" s="177">
        <f t="shared" si="18"/>
        <v>0</v>
      </c>
      <c r="R47" s="177">
        <f t="shared" si="18"/>
        <v>0</v>
      </c>
      <c r="S47" s="177">
        <f t="shared" si="18"/>
        <v>0</v>
      </c>
      <c r="T47" s="177">
        <f t="shared" si="18"/>
        <v>16</v>
      </c>
      <c r="U47" s="177">
        <f t="shared" si="18"/>
        <v>0</v>
      </c>
      <c r="V47" s="177">
        <f t="shared" si="18"/>
        <v>0</v>
      </c>
      <c r="W47" s="177">
        <f t="shared" si="18"/>
        <v>0</v>
      </c>
      <c r="X47" s="177">
        <f t="shared" si="18"/>
        <v>0</v>
      </c>
      <c r="Y47" s="177">
        <f t="shared" si="18"/>
        <v>0</v>
      </c>
      <c r="Z47" s="177">
        <f t="shared" si="18"/>
        <v>0</v>
      </c>
      <c r="AA47" s="177">
        <f t="shared" si="18"/>
        <v>200</v>
      </c>
      <c r="AB47" s="177">
        <f t="shared" si="18"/>
        <v>0</v>
      </c>
      <c r="AC47" s="177">
        <f t="shared" si="18"/>
        <v>2</v>
      </c>
      <c r="AD47" s="177">
        <f t="shared" si="18"/>
        <v>0</v>
      </c>
      <c r="AE47" s="177">
        <f t="shared" si="18"/>
        <v>0</v>
      </c>
      <c r="AF47" s="177">
        <f t="shared" si="18"/>
        <v>0</v>
      </c>
      <c r="AG47" s="177">
        <f t="shared" si="18"/>
        <v>56</v>
      </c>
      <c r="AH47" s="177">
        <f t="shared" si="18"/>
        <v>0</v>
      </c>
      <c r="AI47" s="177">
        <f t="shared" si="18"/>
        <v>0</v>
      </c>
      <c r="AJ47" s="177">
        <f t="shared" si="18"/>
        <v>0</v>
      </c>
      <c r="AK47" s="177">
        <f t="shared" si="18"/>
        <v>0</v>
      </c>
      <c r="AL47" s="177">
        <f t="shared" si="18"/>
        <v>0</v>
      </c>
      <c r="AM47" s="177">
        <f t="shared" si="18"/>
        <v>0</v>
      </c>
      <c r="AN47" s="177">
        <f t="shared" si="18"/>
        <v>0</v>
      </c>
      <c r="AO47" s="177">
        <f t="shared" si="18"/>
        <v>0</v>
      </c>
      <c r="AP47" s="177">
        <f t="shared" si="18"/>
        <v>0</v>
      </c>
      <c r="AQ47" s="177">
        <f t="shared" si="18"/>
        <v>0</v>
      </c>
      <c r="AR47" s="177">
        <f t="shared" si="18"/>
        <v>0</v>
      </c>
      <c r="AS47" s="177">
        <f t="shared" si="18"/>
        <v>0</v>
      </c>
      <c r="AT47" s="177">
        <f t="shared" si="18"/>
        <v>2</v>
      </c>
      <c r="AU47" s="177">
        <f t="shared" si="18"/>
        <v>0</v>
      </c>
      <c r="AV47" s="177">
        <f t="shared" si="18"/>
        <v>0</v>
      </c>
      <c r="AW47" s="177">
        <f t="shared" si="18"/>
        <v>0</v>
      </c>
      <c r="AX47" s="177">
        <f t="shared" si="18"/>
        <v>0</v>
      </c>
      <c r="AY47" s="177">
        <f t="shared" si="18"/>
        <v>0</v>
      </c>
      <c r="AZ47" s="177">
        <f t="shared" si="18"/>
        <v>0</v>
      </c>
      <c r="BA47" s="177">
        <f t="shared" si="18"/>
        <v>0</v>
      </c>
      <c r="BB47" s="177">
        <f t="shared" si="18"/>
        <v>60</v>
      </c>
      <c r="BC47" s="177">
        <f t="shared" si="18"/>
        <v>0</v>
      </c>
      <c r="BD47" s="177">
        <f t="shared" si="18"/>
        <v>0</v>
      </c>
      <c r="BE47" s="177">
        <f t="shared" si="18"/>
        <v>0</v>
      </c>
      <c r="BF47" s="177">
        <f t="shared" si="18"/>
        <v>0</v>
      </c>
      <c r="BG47" s="177">
        <f t="shared" si="18"/>
        <v>0</v>
      </c>
      <c r="BH47" s="177">
        <f t="shared" si="18"/>
        <v>60</v>
      </c>
      <c r="BI47" s="177">
        <f t="shared" si="18"/>
        <v>0</v>
      </c>
      <c r="BJ47" s="177">
        <f t="shared" si="18"/>
        <v>35</v>
      </c>
      <c r="BK47" s="177">
        <f t="shared" si="18"/>
        <v>5</v>
      </c>
      <c r="BL47" s="177">
        <f t="shared" si="18"/>
        <v>8</v>
      </c>
      <c r="BM47" s="177">
        <f t="shared" si="18"/>
        <v>0</v>
      </c>
      <c r="BN47" s="177">
        <f t="shared" si="18"/>
        <v>0</v>
      </c>
      <c r="BO47" s="177">
        <f t="shared" si="18"/>
        <v>0</v>
      </c>
      <c r="BP47" s="177">
        <f t="shared" ref="BP47:BZ47" si="19">SUM(BP39:BP44)</f>
        <v>0</v>
      </c>
      <c r="BQ47" s="177">
        <f t="shared" si="19"/>
        <v>0</v>
      </c>
      <c r="BR47" s="177">
        <f t="shared" si="19"/>
        <v>0</v>
      </c>
      <c r="BS47" s="177">
        <f t="shared" si="19"/>
        <v>0</v>
      </c>
      <c r="BT47" s="177">
        <f t="shared" si="19"/>
        <v>0</v>
      </c>
      <c r="BU47" s="177">
        <f t="shared" si="19"/>
        <v>0</v>
      </c>
      <c r="BV47" s="177">
        <f>SUM(BV39:BV45)</f>
        <v>0</v>
      </c>
      <c r="BW47" s="177">
        <f t="shared" si="19"/>
        <v>0</v>
      </c>
      <c r="BX47" s="177">
        <f>SUM(BX39:BX45)</f>
        <v>40</v>
      </c>
      <c r="BY47" s="193">
        <f t="shared" si="19"/>
        <v>0</v>
      </c>
      <c r="BZ47" s="193">
        <f t="shared" si="19"/>
        <v>0</v>
      </c>
      <c r="CA47" s="172"/>
    </row>
    <row r="48" spans="1:79" ht="15" hidden="1">
      <c r="A48" s="614" t="s">
        <v>54</v>
      </c>
      <c r="B48" s="615"/>
      <c r="C48" s="177">
        <f>C49</f>
        <v>100</v>
      </c>
      <c r="D48" s="177">
        <f t="shared" ref="D48:BO48" si="20">C48</f>
        <v>100</v>
      </c>
      <c r="E48" s="177">
        <f t="shared" si="20"/>
        <v>100</v>
      </c>
      <c r="F48" s="177">
        <f t="shared" si="20"/>
        <v>100</v>
      </c>
      <c r="G48" s="177">
        <f t="shared" si="20"/>
        <v>100</v>
      </c>
      <c r="H48" s="177">
        <f t="shared" si="20"/>
        <v>100</v>
      </c>
      <c r="I48" s="177">
        <f t="shared" si="20"/>
        <v>100</v>
      </c>
      <c r="J48" s="177">
        <f t="shared" si="20"/>
        <v>100</v>
      </c>
      <c r="K48" s="177">
        <f t="shared" si="20"/>
        <v>100</v>
      </c>
      <c r="L48" s="177">
        <f t="shared" si="20"/>
        <v>100</v>
      </c>
      <c r="M48" s="177">
        <f t="shared" si="20"/>
        <v>100</v>
      </c>
      <c r="N48" s="177">
        <f t="shared" si="20"/>
        <v>100</v>
      </c>
      <c r="O48" s="177">
        <f t="shared" si="20"/>
        <v>100</v>
      </c>
      <c r="P48" s="177">
        <f t="shared" si="20"/>
        <v>100</v>
      </c>
      <c r="Q48" s="177">
        <f t="shared" si="20"/>
        <v>100</v>
      </c>
      <c r="R48" s="177">
        <f t="shared" si="20"/>
        <v>100</v>
      </c>
      <c r="S48" s="177">
        <f t="shared" si="20"/>
        <v>100</v>
      </c>
      <c r="T48" s="177">
        <f t="shared" si="20"/>
        <v>100</v>
      </c>
      <c r="U48" s="177">
        <f t="shared" si="20"/>
        <v>100</v>
      </c>
      <c r="V48" s="177">
        <f t="shared" si="20"/>
        <v>100</v>
      </c>
      <c r="W48" s="177">
        <f t="shared" si="20"/>
        <v>100</v>
      </c>
      <c r="X48" s="177">
        <f t="shared" si="20"/>
        <v>100</v>
      </c>
      <c r="Y48" s="177">
        <f t="shared" si="20"/>
        <v>100</v>
      </c>
      <c r="Z48" s="177">
        <f t="shared" si="20"/>
        <v>100</v>
      </c>
      <c r="AA48" s="177">
        <f t="shared" si="20"/>
        <v>100</v>
      </c>
      <c r="AB48" s="177">
        <f t="shared" si="20"/>
        <v>100</v>
      </c>
      <c r="AC48" s="177">
        <f t="shared" si="20"/>
        <v>100</v>
      </c>
      <c r="AD48" s="177">
        <f t="shared" si="20"/>
        <v>100</v>
      </c>
      <c r="AE48" s="177">
        <f t="shared" si="20"/>
        <v>100</v>
      </c>
      <c r="AF48" s="177">
        <f t="shared" si="20"/>
        <v>100</v>
      </c>
      <c r="AG48" s="177">
        <f t="shared" si="20"/>
        <v>100</v>
      </c>
      <c r="AH48" s="177">
        <f t="shared" si="20"/>
        <v>100</v>
      </c>
      <c r="AI48" s="177">
        <f t="shared" si="20"/>
        <v>100</v>
      </c>
      <c r="AJ48" s="177">
        <f t="shared" si="20"/>
        <v>100</v>
      </c>
      <c r="AK48" s="177">
        <f t="shared" si="20"/>
        <v>100</v>
      </c>
      <c r="AL48" s="177">
        <f t="shared" si="20"/>
        <v>100</v>
      </c>
      <c r="AM48" s="177">
        <f t="shared" si="20"/>
        <v>100</v>
      </c>
      <c r="AN48" s="177">
        <f t="shared" si="20"/>
        <v>100</v>
      </c>
      <c r="AO48" s="177">
        <f t="shared" si="20"/>
        <v>100</v>
      </c>
      <c r="AP48" s="177">
        <f t="shared" si="20"/>
        <v>100</v>
      </c>
      <c r="AQ48" s="177">
        <f t="shared" si="20"/>
        <v>100</v>
      </c>
      <c r="AR48" s="177">
        <f t="shared" si="20"/>
        <v>100</v>
      </c>
      <c r="AS48" s="177">
        <f t="shared" si="20"/>
        <v>100</v>
      </c>
      <c r="AT48" s="177">
        <f t="shared" si="20"/>
        <v>100</v>
      </c>
      <c r="AU48" s="177">
        <f t="shared" si="20"/>
        <v>100</v>
      </c>
      <c r="AV48" s="177">
        <f t="shared" si="20"/>
        <v>100</v>
      </c>
      <c r="AW48" s="177">
        <f t="shared" si="20"/>
        <v>100</v>
      </c>
      <c r="AX48" s="177">
        <f t="shared" si="20"/>
        <v>100</v>
      </c>
      <c r="AY48" s="177">
        <f t="shared" si="20"/>
        <v>100</v>
      </c>
      <c r="AZ48" s="177">
        <f t="shared" si="20"/>
        <v>100</v>
      </c>
      <c r="BA48" s="177">
        <f t="shared" si="20"/>
        <v>100</v>
      </c>
      <c r="BB48" s="177">
        <f t="shared" si="20"/>
        <v>100</v>
      </c>
      <c r="BC48" s="177">
        <f t="shared" si="20"/>
        <v>100</v>
      </c>
      <c r="BD48" s="177">
        <f t="shared" si="20"/>
        <v>100</v>
      </c>
      <c r="BE48" s="177">
        <f t="shared" si="20"/>
        <v>100</v>
      </c>
      <c r="BF48" s="177">
        <f t="shared" si="20"/>
        <v>100</v>
      </c>
      <c r="BG48" s="177">
        <f t="shared" si="20"/>
        <v>100</v>
      </c>
      <c r="BH48" s="177">
        <f t="shared" si="20"/>
        <v>100</v>
      </c>
      <c r="BI48" s="177">
        <f t="shared" si="20"/>
        <v>100</v>
      </c>
      <c r="BJ48" s="177">
        <f t="shared" si="20"/>
        <v>100</v>
      </c>
      <c r="BK48" s="177">
        <f t="shared" si="20"/>
        <v>100</v>
      </c>
      <c r="BL48" s="177">
        <f t="shared" si="20"/>
        <v>100</v>
      </c>
      <c r="BM48" s="177">
        <f t="shared" si="20"/>
        <v>100</v>
      </c>
      <c r="BN48" s="177">
        <f t="shared" si="20"/>
        <v>100</v>
      </c>
      <c r="BO48" s="177">
        <f t="shared" si="20"/>
        <v>100</v>
      </c>
      <c r="BP48" s="177">
        <f t="shared" ref="BP48:BZ48" si="21">BO48</f>
        <v>100</v>
      </c>
      <c r="BQ48" s="177">
        <f t="shared" si="21"/>
        <v>100</v>
      </c>
      <c r="BR48" s="177">
        <f t="shared" si="21"/>
        <v>100</v>
      </c>
      <c r="BS48" s="177">
        <f t="shared" si="21"/>
        <v>100</v>
      </c>
      <c r="BT48" s="177">
        <f t="shared" si="21"/>
        <v>100</v>
      </c>
      <c r="BU48" s="177">
        <f t="shared" si="21"/>
        <v>100</v>
      </c>
      <c r="BV48" s="177">
        <f t="shared" si="21"/>
        <v>100</v>
      </c>
      <c r="BW48" s="177">
        <f t="shared" si="21"/>
        <v>100</v>
      </c>
      <c r="BX48" s="177">
        <f t="shared" si="21"/>
        <v>100</v>
      </c>
      <c r="BY48" s="194">
        <f t="shared" si="21"/>
        <v>100</v>
      </c>
      <c r="BZ48" s="194">
        <f t="shared" si="21"/>
        <v>100</v>
      </c>
      <c r="CA48" s="172"/>
    </row>
    <row r="49" spans="1:79" ht="20.25" thickBot="1">
      <c r="A49" s="593" t="s">
        <v>54</v>
      </c>
      <c r="B49" s="594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17">
        <f>J47*J48/1000</f>
        <v>0</v>
      </c>
      <c r="K50" s="417">
        <f>K47*K48/1000</f>
        <v>0</v>
      </c>
      <c r="L50" s="444">
        <f t="shared" ref="L50:BV50" si="22">L47*L48/1000</f>
        <v>0.61</v>
      </c>
      <c r="M50" s="444">
        <f t="shared" si="22"/>
        <v>0</v>
      </c>
      <c r="N50" s="444">
        <f t="shared" si="22"/>
        <v>0.17599999999999999</v>
      </c>
      <c r="O50" s="444">
        <f t="shared" si="22"/>
        <v>0</v>
      </c>
      <c r="P50" s="444">
        <f t="shared" si="22"/>
        <v>0</v>
      </c>
      <c r="Q50" s="444">
        <f t="shared" si="22"/>
        <v>0</v>
      </c>
      <c r="R50" s="444">
        <f t="shared" si="22"/>
        <v>0</v>
      </c>
      <c r="S50" s="444">
        <f>S47*S48/1000</f>
        <v>0</v>
      </c>
      <c r="T50" s="444">
        <f t="shared" si="22"/>
        <v>1.6</v>
      </c>
      <c r="U50" s="444">
        <f t="shared" si="22"/>
        <v>0</v>
      </c>
      <c r="V50" s="444">
        <f t="shared" si="22"/>
        <v>0</v>
      </c>
      <c r="W50" s="444">
        <f t="shared" si="22"/>
        <v>0</v>
      </c>
      <c r="X50" s="444">
        <f t="shared" si="22"/>
        <v>0</v>
      </c>
      <c r="Y50" s="444">
        <f t="shared" si="22"/>
        <v>0</v>
      </c>
      <c r="Z50" s="444">
        <f t="shared" si="22"/>
        <v>0</v>
      </c>
      <c r="AA50" s="444">
        <f t="shared" si="22"/>
        <v>20</v>
      </c>
      <c r="AB50" s="444">
        <f t="shared" si="22"/>
        <v>0</v>
      </c>
      <c r="AC50" s="444">
        <f t="shared" si="22"/>
        <v>0.2</v>
      </c>
      <c r="AD50" s="444">
        <f>AD47*AD48/1000</f>
        <v>0</v>
      </c>
      <c r="AE50" s="444">
        <f>AE47*AE48/1000</f>
        <v>0</v>
      </c>
      <c r="AF50" s="444">
        <f t="shared" si="22"/>
        <v>0</v>
      </c>
      <c r="AG50" s="444">
        <f t="shared" si="22"/>
        <v>5.6</v>
      </c>
      <c r="AH50" s="444">
        <f t="shared" si="22"/>
        <v>0</v>
      </c>
      <c r="AI50" s="444">
        <f t="shared" si="22"/>
        <v>0</v>
      </c>
      <c r="AJ50" s="444">
        <f t="shared" si="22"/>
        <v>0</v>
      </c>
      <c r="AK50" s="444">
        <f t="shared" si="22"/>
        <v>0</v>
      </c>
      <c r="AL50" s="444">
        <f t="shared" si="22"/>
        <v>0</v>
      </c>
      <c r="AM50" s="444">
        <f t="shared" si="22"/>
        <v>0</v>
      </c>
      <c r="AN50" s="444">
        <f t="shared" si="22"/>
        <v>0</v>
      </c>
      <c r="AO50" s="444">
        <f t="shared" si="22"/>
        <v>0</v>
      </c>
      <c r="AP50" s="444">
        <f t="shared" si="22"/>
        <v>0</v>
      </c>
      <c r="AQ50" s="444">
        <f t="shared" si="22"/>
        <v>0</v>
      </c>
      <c r="AR50" s="444">
        <f t="shared" si="22"/>
        <v>0</v>
      </c>
      <c r="AS50" s="444">
        <f t="shared" si="22"/>
        <v>0</v>
      </c>
      <c r="AT50" s="444">
        <f t="shared" si="22"/>
        <v>0.2</v>
      </c>
      <c r="AU50" s="444">
        <f t="shared" si="22"/>
        <v>0</v>
      </c>
      <c r="AV50" s="444">
        <f t="shared" si="22"/>
        <v>0</v>
      </c>
      <c r="AW50" s="444">
        <f t="shared" si="22"/>
        <v>0</v>
      </c>
      <c r="AX50" s="444">
        <f t="shared" si="22"/>
        <v>0</v>
      </c>
      <c r="AY50" s="444">
        <f t="shared" si="22"/>
        <v>0</v>
      </c>
      <c r="AZ50" s="444">
        <f>AZ47*AZ48/1000</f>
        <v>0</v>
      </c>
      <c r="BA50" s="444">
        <f t="shared" si="22"/>
        <v>0</v>
      </c>
      <c r="BB50" s="444">
        <f t="shared" si="22"/>
        <v>6</v>
      </c>
      <c r="BC50" s="444">
        <f t="shared" si="22"/>
        <v>0</v>
      </c>
      <c r="BD50" s="444">
        <f t="shared" si="22"/>
        <v>0</v>
      </c>
      <c r="BE50" s="444">
        <f t="shared" si="22"/>
        <v>0</v>
      </c>
      <c r="BF50" s="444">
        <f t="shared" si="22"/>
        <v>0</v>
      </c>
      <c r="BG50" s="444">
        <f t="shared" si="22"/>
        <v>0</v>
      </c>
      <c r="BH50" s="444">
        <f>BH47*BH48/1000</f>
        <v>6</v>
      </c>
      <c r="BI50" s="444">
        <f t="shared" si="22"/>
        <v>0</v>
      </c>
      <c r="BJ50" s="444">
        <f t="shared" si="22"/>
        <v>3.5</v>
      </c>
      <c r="BK50" s="444">
        <f t="shared" si="22"/>
        <v>0.5</v>
      </c>
      <c r="BL50" s="444">
        <f t="shared" si="22"/>
        <v>0.8</v>
      </c>
      <c r="BM50" s="444">
        <f t="shared" si="22"/>
        <v>0</v>
      </c>
      <c r="BN50" s="444">
        <f t="shared" si="22"/>
        <v>0</v>
      </c>
      <c r="BO50" s="444">
        <f t="shared" si="22"/>
        <v>0</v>
      </c>
      <c r="BP50" s="444">
        <f>BP47*BP48/1000</f>
        <v>0</v>
      </c>
      <c r="BQ50" s="444">
        <f t="shared" si="22"/>
        <v>0</v>
      </c>
      <c r="BR50" s="444">
        <f t="shared" si="22"/>
        <v>0</v>
      </c>
      <c r="BS50" s="444">
        <f t="shared" si="22"/>
        <v>0</v>
      </c>
      <c r="BT50" s="444">
        <f t="shared" si="22"/>
        <v>0</v>
      </c>
      <c r="BU50" s="444">
        <f t="shared" si="22"/>
        <v>0</v>
      </c>
      <c r="BV50" s="444">
        <f t="shared" si="22"/>
        <v>0</v>
      </c>
      <c r="BW50" s="444">
        <f>BW47*BW48/1000</f>
        <v>0</v>
      </c>
      <c r="BX50" s="444">
        <f>BX47*BX48/1000</f>
        <v>4</v>
      </c>
      <c r="BY50" s="400">
        <f>BY47*BY48/1000</f>
        <v>0</v>
      </c>
      <c r="BZ50" s="400">
        <f>BZ47*BZ48/1000</f>
        <v>0</v>
      </c>
      <c r="CA50" s="172"/>
    </row>
    <row r="51" spans="1:79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19">
        <f>ССЫЛКИ!H3</f>
        <v>105</v>
      </c>
      <c r="K51" s="419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402">
        <f>ССЫЛКИ!BX3</f>
        <v>580</v>
      </c>
      <c r="CA51" s="172"/>
    </row>
    <row r="52" spans="1:79" ht="15.75">
      <c r="A52" s="593" t="s">
        <v>56</v>
      </c>
      <c r="B52" s="594"/>
      <c r="C52" s="450">
        <f>SUM(D52:BZ52)</f>
        <v>7442</v>
      </c>
      <c r="D52" s="421">
        <f t="shared" ref="D52:BZ52" si="23">D50*D51</f>
        <v>0</v>
      </c>
      <c r="E52" s="421">
        <f t="shared" si="23"/>
        <v>0</v>
      </c>
      <c r="F52" s="422">
        <f t="shared" si="23"/>
        <v>0</v>
      </c>
      <c r="G52" s="417">
        <f t="shared" si="23"/>
        <v>0</v>
      </c>
      <c r="H52" s="417">
        <f t="shared" si="23"/>
        <v>0</v>
      </c>
      <c r="I52" s="417">
        <f t="shared" si="23"/>
        <v>0</v>
      </c>
      <c r="J52" s="417">
        <f t="shared" si="23"/>
        <v>0</v>
      </c>
      <c r="K52" s="417">
        <f t="shared" si="23"/>
        <v>0</v>
      </c>
      <c r="L52" s="444">
        <f t="shared" si="23"/>
        <v>81.739999999999995</v>
      </c>
      <c r="M52" s="444">
        <f t="shared" si="23"/>
        <v>0</v>
      </c>
      <c r="N52" s="444">
        <f t="shared" si="23"/>
        <v>1.7599999999999998</v>
      </c>
      <c r="O52" s="444">
        <f t="shared" si="23"/>
        <v>0</v>
      </c>
      <c r="P52" s="444">
        <f t="shared" si="23"/>
        <v>0</v>
      </c>
      <c r="Q52" s="444">
        <f t="shared" si="23"/>
        <v>0</v>
      </c>
      <c r="R52" s="444">
        <f t="shared" si="23"/>
        <v>0</v>
      </c>
      <c r="S52" s="444">
        <f t="shared" si="23"/>
        <v>0</v>
      </c>
      <c r="T52" s="444">
        <f t="shared" si="23"/>
        <v>384</v>
      </c>
      <c r="U52" s="444">
        <f t="shared" si="23"/>
        <v>0</v>
      </c>
      <c r="V52" s="444">
        <f t="shared" si="23"/>
        <v>0</v>
      </c>
      <c r="W52" s="444">
        <f t="shared" si="23"/>
        <v>0</v>
      </c>
      <c r="X52" s="444">
        <f t="shared" si="23"/>
        <v>0</v>
      </c>
      <c r="Y52" s="444">
        <f t="shared" si="23"/>
        <v>0</v>
      </c>
      <c r="Z52" s="444">
        <f t="shared" si="23"/>
        <v>0</v>
      </c>
      <c r="AA52" s="444">
        <f t="shared" si="23"/>
        <v>1700</v>
      </c>
      <c r="AB52" s="444">
        <f t="shared" si="23"/>
        <v>0</v>
      </c>
      <c r="AC52" s="444">
        <f t="shared" si="23"/>
        <v>38</v>
      </c>
      <c r="AD52" s="444">
        <f t="shared" si="23"/>
        <v>0</v>
      </c>
      <c r="AE52" s="444">
        <f t="shared" si="23"/>
        <v>0</v>
      </c>
      <c r="AF52" s="444">
        <f t="shared" si="23"/>
        <v>0</v>
      </c>
      <c r="AG52" s="444">
        <f t="shared" si="23"/>
        <v>503.99999999999994</v>
      </c>
      <c r="AH52" s="444">
        <f t="shared" si="23"/>
        <v>0</v>
      </c>
      <c r="AI52" s="444">
        <f t="shared" si="23"/>
        <v>0</v>
      </c>
      <c r="AJ52" s="444">
        <f t="shared" si="23"/>
        <v>0</v>
      </c>
      <c r="AK52" s="444">
        <f t="shared" si="23"/>
        <v>0</v>
      </c>
      <c r="AL52" s="444">
        <f t="shared" si="23"/>
        <v>0</v>
      </c>
      <c r="AM52" s="444">
        <f t="shared" si="23"/>
        <v>0</v>
      </c>
      <c r="AN52" s="444">
        <f t="shared" si="23"/>
        <v>0</v>
      </c>
      <c r="AO52" s="444">
        <f t="shared" si="23"/>
        <v>0</v>
      </c>
      <c r="AP52" s="444">
        <f t="shared" si="23"/>
        <v>0</v>
      </c>
      <c r="AQ52" s="444">
        <f t="shared" si="23"/>
        <v>0</v>
      </c>
      <c r="AR52" s="444">
        <f t="shared" si="23"/>
        <v>0</v>
      </c>
      <c r="AS52" s="444">
        <f t="shared" si="23"/>
        <v>0</v>
      </c>
      <c r="AT52" s="444">
        <f t="shared" si="23"/>
        <v>194</v>
      </c>
      <c r="AU52" s="444">
        <f t="shared" si="23"/>
        <v>0</v>
      </c>
      <c r="AV52" s="444">
        <f t="shared" si="23"/>
        <v>0</v>
      </c>
      <c r="AW52" s="444">
        <f t="shared" si="23"/>
        <v>0</v>
      </c>
      <c r="AX52" s="444">
        <f t="shared" si="23"/>
        <v>0</v>
      </c>
      <c r="AY52" s="444">
        <f t="shared" si="23"/>
        <v>0</v>
      </c>
      <c r="AZ52" s="444">
        <f t="shared" si="23"/>
        <v>0</v>
      </c>
      <c r="BA52" s="444">
        <f t="shared" si="23"/>
        <v>0</v>
      </c>
      <c r="BB52" s="444">
        <f t="shared" si="23"/>
        <v>1440</v>
      </c>
      <c r="BC52" s="444">
        <f t="shared" si="23"/>
        <v>0</v>
      </c>
      <c r="BD52" s="444">
        <f t="shared" si="23"/>
        <v>0</v>
      </c>
      <c r="BE52" s="444">
        <f t="shared" si="23"/>
        <v>0</v>
      </c>
      <c r="BF52" s="444">
        <f t="shared" si="23"/>
        <v>0</v>
      </c>
      <c r="BG52" s="444">
        <f t="shared" si="23"/>
        <v>0</v>
      </c>
      <c r="BH52" s="444">
        <f t="shared" si="23"/>
        <v>2640</v>
      </c>
      <c r="BI52" s="444">
        <f t="shared" si="23"/>
        <v>0</v>
      </c>
      <c r="BJ52" s="444">
        <f t="shared" si="23"/>
        <v>161</v>
      </c>
      <c r="BK52" s="444">
        <f t="shared" si="23"/>
        <v>17.5</v>
      </c>
      <c r="BL52" s="444">
        <f t="shared" si="23"/>
        <v>48</v>
      </c>
      <c r="BM52" s="444">
        <f t="shared" si="23"/>
        <v>0</v>
      </c>
      <c r="BN52" s="444">
        <f t="shared" si="23"/>
        <v>0</v>
      </c>
      <c r="BO52" s="444">
        <f t="shared" si="23"/>
        <v>0</v>
      </c>
      <c r="BP52" s="444">
        <f t="shared" si="23"/>
        <v>0</v>
      </c>
      <c r="BQ52" s="444">
        <f t="shared" si="23"/>
        <v>0</v>
      </c>
      <c r="BR52" s="444">
        <f t="shared" si="23"/>
        <v>0</v>
      </c>
      <c r="BS52" s="444">
        <f t="shared" si="23"/>
        <v>0</v>
      </c>
      <c r="BT52" s="444">
        <f t="shared" si="23"/>
        <v>0</v>
      </c>
      <c r="BU52" s="444">
        <f t="shared" si="23"/>
        <v>0</v>
      </c>
      <c r="BV52" s="444">
        <f t="shared" si="23"/>
        <v>0</v>
      </c>
      <c r="BW52" s="444">
        <f t="shared" si="23"/>
        <v>0</v>
      </c>
      <c r="BX52" s="444">
        <f t="shared" si="23"/>
        <v>232</v>
      </c>
      <c r="BY52" s="400">
        <f t="shared" si="23"/>
        <v>0</v>
      </c>
      <c r="BZ52" s="400">
        <f t="shared" si="23"/>
        <v>0</v>
      </c>
      <c r="CA52" s="172"/>
    </row>
    <row r="53" spans="1:79" ht="15.75" customHeight="1">
      <c r="A53" s="593" t="s">
        <v>57</v>
      </c>
      <c r="B53" s="594"/>
      <c r="C53" s="451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612"/>
      <c r="B55" s="613"/>
      <c r="C55" s="177"/>
      <c r="D55" s="177">
        <f t="shared" ref="D55:BO55" si="24">SUM(D39:D44)</f>
        <v>0</v>
      </c>
      <c r="E55" s="177">
        <f t="shared" si="24"/>
        <v>0</v>
      </c>
      <c r="F55" s="177">
        <f t="shared" si="24"/>
        <v>0</v>
      </c>
      <c r="G55" s="177">
        <f t="shared" si="24"/>
        <v>0</v>
      </c>
      <c r="H55" s="177">
        <f t="shared" si="24"/>
        <v>0</v>
      </c>
      <c r="I55" s="177">
        <f t="shared" si="24"/>
        <v>0</v>
      </c>
      <c r="J55" s="177">
        <f t="shared" si="24"/>
        <v>0</v>
      </c>
      <c r="K55" s="177">
        <f t="shared" si="24"/>
        <v>0</v>
      </c>
      <c r="L55" s="177">
        <f t="shared" si="24"/>
        <v>6.1</v>
      </c>
      <c r="M55" s="177">
        <f t="shared" si="24"/>
        <v>0</v>
      </c>
      <c r="N55" s="177">
        <f t="shared" si="24"/>
        <v>1.76</v>
      </c>
      <c r="O55" s="177">
        <f t="shared" si="24"/>
        <v>0</v>
      </c>
      <c r="P55" s="177">
        <f t="shared" si="24"/>
        <v>0</v>
      </c>
      <c r="Q55" s="177">
        <f t="shared" si="24"/>
        <v>0</v>
      </c>
      <c r="R55" s="177">
        <f t="shared" si="24"/>
        <v>0</v>
      </c>
      <c r="S55" s="177">
        <f t="shared" si="24"/>
        <v>0</v>
      </c>
      <c r="T55" s="177">
        <f t="shared" si="24"/>
        <v>16</v>
      </c>
      <c r="U55" s="177">
        <f t="shared" si="24"/>
        <v>0</v>
      </c>
      <c r="V55" s="177">
        <f t="shared" si="24"/>
        <v>0</v>
      </c>
      <c r="W55" s="177">
        <f t="shared" si="24"/>
        <v>0</v>
      </c>
      <c r="X55" s="177">
        <f t="shared" si="24"/>
        <v>0</v>
      </c>
      <c r="Y55" s="177">
        <f t="shared" si="24"/>
        <v>0</v>
      </c>
      <c r="Z55" s="177">
        <f t="shared" si="24"/>
        <v>0</v>
      </c>
      <c r="AA55" s="177">
        <f t="shared" si="24"/>
        <v>200</v>
      </c>
      <c r="AB55" s="177">
        <f t="shared" si="24"/>
        <v>0</v>
      </c>
      <c r="AC55" s="177">
        <f t="shared" si="24"/>
        <v>2</v>
      </c>
      <c r="AD55" s="177">
        <f t="shared" si="24"/>
        <v>0</v>
      </c>
      <c r="AE55" s="177">
        <f t="shared" si="24"/>
        <v>0</v>
      </c>
      <c r="AF55" s="177">
        <f t="shared" si="24"/>
        <v>0</v>
      </c>
      <c r="AG55" s="177">
        <f t="shared" si="24"/>
        <v>56</v>
      </c>
      <c r="AH55" s="177">
        <f t="shared" si="24"/>
        <v>0</v>
      </c>
      <c r="AI55" s="177">
        <f t="shared" si="24"/>
        <v>0</v>
      </c>
      <c r="AJ55" s="177">
        <f t="shared" si="24"/>
        <v>0</v>
      </c>
      <c r="AK55" s="177">
        <f t="shared" si="24"/>
        <v>0</v>
      </c>
      <c r="AL55" s="177">
        <f t="shared" si="24"/>
        <v>0</v>
      </c>
      <c r="AM55" s="177">
        <f t="shared" si="24"/>
        <v>0</v>
      </c>
      <c r="AN55" s="177">
        <f t="shared" si="24"/>
        <v>0</v>
      </c>
      <c r="AO55" s="177">
        <f t="shared" si="24"/>
        <v>0</v>
      </c>
      <c r="AP55" s="177">
        <f t="shared" si="24"/>
        <v>0</v>
      </c>
      <c r="AQ55" s="177">
        <f t="shared" si="24"/>
        <v>0</v>
      </c>
      <c r="AR55" s="177">
        <f t="shared" si="24"/>
        <v>0</v>
      </c>
      <c r="AS55" s="177">
        <f t="shared" si="24"/>
        <v>0</v>
      </c>
      <c r="AT55" s="177">
        <f t="shared" si="24"/>
        <v>2</v>
      </c>
      <c r="AU55" s="177">
        <f t="shared" si="24"/>
        <v>0</v>
      </c>
      <c r="AV55" s="177">
        <f t="shared" si="24"/>
        <v>0</v>
      </c>
      <c r="AW55" s="177">
        <f t="shared" si="24"/>
        <v>0</v>
      </c>
      <c r="AX55" s="177">
        <f t="shared" si="24"/>
        <v>0</v>
      </c>
      <c r="AY55" s="177">
        <f t="shared" si="24"/>
        <v>0</v>
      </c>
      <c r="AZ55" s="177">
        <f t="shared" si="24"/>
        <v>0</v>
      </c>
      <c r="BA55" s="177">
        <f t="shared" si="24"/>
        <v>0</v>
      </c>
      <c r="BB55" s="177">
        <f t="shared" si="24"/>
        <v>60</v>
      </c>
      <c r="BC55" s="177">
        <f t="shared" si="24"/>
        <v>0</v>
      </c>
      <c r="BD55" s="177">
        <f t="shared" si="24"/>
        <v>0</v>
      </c>
      <c r="BE55" s="177">
        <f t="shared" si="24"/>
        <v>0</v>
      </c>
      <c r="BF55" s="177">
        <f t="shared" si="24"/>
        <v>0</v>
      </c>
      <c r="BG55" s="177">
        <f t="shared" si="24"/>
        <v>0</v>
      </c>
      <c r="BH55" s="177">
        <f t="shared" si="24"/>
        <v>60</v>
      </c>
      <c r="BI55" s="177">
        <f t="shared" si="24"/>
        <v>0</v>
      </c>
      <c r="BJ55" s="177">
        <f t="shared" si="24"/>
        <v>35</v>
      </c>
      <c r="BK55" s="177">
        <f t="shared" si="24"/>
        <v>5</v>
      </c>
      <c r="BL55" s="177">
        <f t="shared" si="24"/>
        <v>8</v>
      </c>
      <c r="BM55" s="177">
        <f t="shared" si="24"/>
        <v>0</v>
      </c>
      <c r="BN55" s="177">
        <f t="shared" si="24"/>
        <v>0</v>
      </c>
      <c r="BO55" s="177">
        <f t="shared" si="24"/>
        <v>0</v>
      </c>
      <c r="BP55" s="177">
        <f t="shared" ref="BP55:BW55" si="25">SUM(BP39:BP44)</f>
        <v>0</v>
      </c>
      <c r="BQ55" s="177">
        <f t="shared" si="25"/>
        <v>0</v>
      </c>
      <c r="BR55" s="177">
        <f t="shared" si="25"/>
        <v>0</v>
      </c>
      <c r="BS55" s="177">
        <f t="shared" si="25"/>
        <v>0</v>
      </c>
      <c r="BT55" s="177">
        <f t="shared" si="25"/>
        <v>0</v>
      </c>
      <c r="BU55" s="177">
        <f t="shared" si="25"/>
        <v>0</v>
      </c>
      <c r="BV55" s="177">
        <f>SUM(BV39:BW45)</f>
        <v>0</v>
      </c>
      <c r="BW55" s="177">
        <f t="shared" si="25"/>
        <v>0</v>
      </c>
      <c r="BX55" s="177">
        <f>SUM(BX39:BX45)</f>
        <v>40</v>
      </c>
      <c r="BY55" s="193">
        <f>SUM(BY35:BY42)</f>
        <v>0</v>
      </c>
      <c r="BZ55" s="193">
        <f>SUM(BZ39:BZ44)</f>
        <v>0</v>
      </c>
      <c r="CA55" s="172"/>
    </row>
    <row r="56" spans="1:79" ht="15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6">D56</f>
        <v>100</v>
      </c>
      <c r="F56" s="185">
        <f t="shared" si="26"/>
        <v>100</v>
      </c>
      <c r="G56" s="185">
        <f t="shared" si="26"/>
        <v>100</v>
      </c>
      <c r="H56" s="185">
        <f t="shared" si="26"/>
        <v>100</v>
      </c>
      <c r="I56" s="185">
        <f t="shared" si="26"/>
        <v>100</v>
      </c>
      <c r="J56" s="185">
        <f t="shared" si="26"/>
        <v>100</v>
      </c>
      <c r="K56" s="185">
        <f t="shared" si="26"/>
        <v>100</v>
      </c>
      <c r="L56" s="185">
        <f t="shared" si="26"/>
        <v>100</v>
      </c>
      <c r="M56" s="185">
        <f t="shared" si="26"/>
        <v>100</v>
      </c>
      <c r="N56" s="185">
        <f t="shared" si="26"/>
        <v>100</v>
      </c>
      <c r="O56" s="185">
        <f t="shared" si="26"/>
        <v>100</v>
      </c>
      <c r="P56" s="185">
        <f t="shared" si="26"/>
        <v>100</v>
      </c>
      <c r="Q56" s="185">
        <f t="shared" si="26"/>
        <v>100</v>
      </c>
      <c r="R56" s="185">
        <f t="shared" si="26"/>
        <v>100</v>
      </c>
      <c r="S56" s="185">
        <f t="shared" si="26"/>
        <v>100</v>
      </c>
      <c r="T56" s="185">
        <f t="shared" si="26"/>
        <v>100</v>
      </c>
      <c r="U56" s="185">
        <f t="shared" si="26"/>
        <v>100</v>
      </c>
      <c r="V56" s="185">
        <f t="shared" si="26"/>
        <v>100</v>
      </c>
      <c r="W56" s="185">
        <f t="shared" si="26"/>
        <v>100</v>
      </c>
      <c r="X56" s="185">
        <f t="shared" si="26"/>
        <v>100</v>
      </c>
      <c r="Y56" s="185">
        <f t="shared" si="26"/>
        <v>100</v>
      </c>
      <c r="Z56" s="185">
        <f t="shared" si="26"/>
        <v>100</v>
      </c>
      <c r="AA56" s="185">
        <f t="shared" si="26"/>
        <v>100</v>
      </c>
      <c r="AB56" s="185">
        <f t="shared" si="26"/>
        <v>100</v>
      </c>
      <c r="AC56" s="185">
        <f t="shared" si="26"/>
        <v>100</v>
      </c>
      <c r="AD56" s="185">
        <f t="shared" si="26"/>
        <v>100</v>
      </c>
      <c r="AE56" s="185">
        <f t="shared" si="26"/>
        <v>100</v>
      </c>
      <c r="AF56" s="185">
        <f t="shared" si="26"/>
        <v>100</v>
      </c>
      <c r="AG56" s="185">
        <f t="shared" si="26"/>
        <v>100</v>
      </c>
      <c r="AH56" s="185">
        <f t="shared" si="26"/>
        <v>100</v>
      </c>
      <c r="AI56" s="185">
        <f t="shared" si="26"/>
        <v>100</v>
      </c>
      <c r="AJ56" s="185">
        <f t="shared" si="26"/>
        <v>100</v>
      </c>
      <c r="AK56" s="185">
        <f t="shared" si="26"/>
        <v>100</v>
      </c>
      <c r="AL56" s="185">
        <f t="shared" si="26"/>
        <v>100</v>
      </c>
      <c r="AM56" s="185">
        <f t="shared" si="26"/>
        <v>100</v>
      </c>
      <c r="AN56" s="185">
        <f t="shared" si="26"/>
        <v>100</v>
      </c>
      <c r="AO56" s="185">
        <f t="shared" si="26"/>
        <v>100</v>
      </c>
      <c r="AP56" s="185">
        <f t="shared" si="26"/>
        <v>100</v>
      </c>
      <c r="AQ56" s="185">
        <f t="shared" si="26"/>
        <v>100</v>
      </c>
      <c r="AR56" s="185">
        <f t="shared" si="26"/>
        <v>100</v>
      </c>
      <c r="AS56" s="185">
        <f t="shared" si="26"/>
        <v>100</v>
      </c>
      <c r="AT56" s="185">
        <f t="shared" si="26"/>
        <v>100</v>
      </c>
      <c r="AU56" s="185">
        <f t="shared" si="26"/>
        <v>100</v>
      </c>
      <c r="AV56" s="185">
        <f t="shared" si="26"/>
        <v>100</v>
      </c>
      <c r="AW56" s="185">
        <f t="shared" si="26"/>
        <v>100</v>
      </c>
      <c r="AX56" s="185">
        <f t="shared" si="26"/>
        <v>100</v>
      </c>
      <c r="AY56" s="185">
        <f t="shared" si="26"/>
        <v>100</v>
      </c>
      <c r="AZ56" s="185">
        <f t="shared" si="26"/>
        <v>100</v>
      </c>
      <c r="BA56" s="185">
        <f t="shared" si="26"/>
        <v>100</v>
      </c>
      <c r="BB56" s="185">
        <f t="shared" si="26"/>
        <v>100</v>
      </c>
      <c r="BC56" s="185">
        <f t="shared" si="26"/>
        <v>100</v>
      </c>
      <c r="BD56" s="185">
        <f t="shared" si="26"/>
        <v>100</v>
      </c>
      <c r="BE56" s="185">
        <f t="shared" si="26"/>
        <v>100</v>
      </c>
      <c r="BF56" s="185">
        <f t="shared" si="26"/>
        <v>100</v>
      </c>
      <c r="BG56" s="185">
        <f t="shared" si="26"/>
        <v>100</v>
      </c>
      <c r="BH56" s="185">
        <f t="shared" si="26"/>
        <v>100</v>
      </c>
      <c r="BI56" s="185">
        <f t="shared" si="26"/>
        <v>100</v>
      </c>
      <c r="BJ56" s="185">
        <f t="shared" si="26"/>
        <v>100</v>
      </c>
      <c r="BK56" s="185">
        <f t="shared" si="26"/>
        <v>100</v>
      </c>
      <c r="BL56" s="185">
        <f t="shared" si="26"/>
        <v>100</v>
      </c>
      <c r="BM56" s="185">
        <f t="shared" si="26"/>
        <v>100</v>
      </c>
      <c r="BN56" s="185">
        <f t="shared" si="26"/>
        <v>100</v>
      </c>
      <c r="BO56" s="185">
        <f t="shared" si="26"/>
        <v>100</v>
      </c>
      <c r="BP56" s="185">
        <f t="shared" si="26"/>
        <v>100</v>
      </c>
      <c r="BQ56" s="185">
        <f t="shared" ref="BQ56:BZ56" si="27">BP56</f>
        <v>100</v>
      </c>
      <c r="BR56" s="185">
        <f t="shared" si="27"/>
        <v>100</v>
      </c>
      <c r="BS56" s="185">
        <f t="shared" si="27"/>
        <v>100</v>
      </c>
      <c r="BT56" s="185">
        <f t="shared" si="27"/>
        <v>100</v>
      </c>
      <c r="BU56" s="185">
        <f t="shared" si="27"/>
        <v>100</v>
      </c>
      <c r="BV56" s="185">
        <f t="shared" si="27"/>
        <v>100</v>
      </c>
      <c r="BW56" s="185">
        <f t="shared" si="27"/>
        <v>100</v>
      </c>
      <c r="BX56" s="185">
        <f t="shared" si="27"/>
        <v>100</v>
      </c>
      <c r="BY56" s="194">
        <f t="shared" si="27"/>
        <v>100</v>
      </c>
      <c r="BZ56" s="194">
        <f t="shared" si="27"/>
        <v>100</v>
      </c>
      <c r="CA56" s="172"/>
    </row>
    <row r="57" spans="1:79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t="15" hidden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8">L55*L56/1000</f>
        <v>0.61</v>
      </c>
      <c r="M58" s="181">
        <f t="shared" si="28"/>
        <v>0</v>
      </c>
      <c r="N58" s="181">
        <f t="shared" si="28"/>
        <v>0.17599999999999999</v>
      </c>
      <c r="O58" s="181">
        <f t="shared" si="28"/>
        <v>0</v>
      </c>
      <c r="P58" s="181">
        <f t="shared" si="28"/>
        <v>0</v>
      </c>
      <c r="Q58" s="181">
        <f t="shared" si="28"/>
        <v>0</v>
      </c>
      <c r="R58" s="181">
        <f t="shared" si="28"/>
        <v>0</v>
      </c>
      <c r="S58" s="181">
        <f>S55*S56/1000</f>
        <v>0</v>
      </c>
      <c r="T58" s="181">
        <f t="shared" si="28"/>
        <v>1.6</v>
      </c>
      <c r="U58" s="181">
        <f t="shared" si="28"/>
        <v>0</v>
      </c>
      <c r="V58" s="181">
        <f t="shared" si="28"/>
        <v>0</v>
      </c>
      <c r="W58" s="181">
        <f t="shared" si="28"/>
        <v>0</v>
      </c>
      <c r="X58" s="181">
        <f t="shared" si="28"/>
        <v>0</v>
      </c>
      <c r="Y58" s="181">
        <f t="shared" si="28"/>
        <v>0</v>
      </c>
      <c r="Z58" s="181">
        <f t="shared" si="28"/>
        <v>0</v>
      </c>
      <c r="AA58" s="181">
        <f t="shared" si="28"/>
        <v>20</v>
      </c>
      <c r="AB58" s="181">
        <f t="shared" si="28"/>
        <v>0</v>
      </c>
      <c r="AC58" s="181">
        <f t="shared" si="28"/>
        <v>0.2</v>
      </c>
      <c r="AD58" s="181">
        <f>AD55*AD56/1000</f>
        <v>0</v>
      </c>
      <c r="AE58" s="181">
        <f>AE55*AE56/1000</f>
        <v>0</v>
      </c>
      <c r="AF58" s="181">
        <f t="shared" si="28"/>
        <v>0</v>
      </c>
      <c r="AG58" s="181">
        <f t="shared" si="28"/>
        <v>5.6</v>
      </c>
      <c r="AH58" s="181">
        <f t="shared" si="28"/>
        <v>0</v>
      </c>
      <c r="AI58" s="181">
        <f t="shared" si="28"/>
        <v>0</v>
      </c>
      <c r="AJ58" s="181">
        <f t="shared" si="28"/>
        <v>0</v>
      </c>
      <c r="AK58" s="181">
        <f t="shared" si="28"/>
        <v>0</v>
      </c>
      <c r="AL58" s="181">
        <f t="shared" si="28"/>
        <v>0</v>
      </c>
      <c r="AM58" s="181">
        <f t="shared" si="28"/>
        <v>0</v>
      </c>
      <c r="AN58" s="181">
        <f t="shared" si="28"/>
        <v>0</v>
      </c>
      <c r="AO58" s="181">
        <f t="shared" si="28"/>
        <v>0</v>
      </c>
      <c r="AP58" s="181">
        <f t="shared" si="28"/>
        <v>0</v>
      </c>
      <c r="AQ58" s="181">
        <f t="shared" si="28"/>
        <v>0</v>
      </c>
      <c r="AR58" s="181">
        <f t="shared" si="28"/>
        <v>0</v>
      </c>
      <c r="AS58" s="181">
        <f t="shared" si="28"/>
        <v>0</v>
      </c>
      <c r="AT58" s="181">
        <f t="shared" si="28"/>
        <v>0.2</v>
      </c>
      <c r="AU58" s="181">
        <f t="shared" si="28"/>
        <v>0</v>
      </c>
      <c r="AV58" s="181">
        <f t="shared" si="28"/>
        <v>0</v>
      </c>
      <c r="AW58" s="181">
        <f t="shared" si="28"/>
        <v>0</v>
      </c>
      <c r="AX58" s="181">
        <f t="shared" si="28"/>
        <v>0</v>
      </c>
      <c r="AY58" s="181">
        <f t="shared" si="28"/>
        <v>0</v>
      </c>
      <c r="AZ58" s="181">
        <f>AZ55*AZ56/1000</f>
        <v>0</v>
      </c>
      <c r="BA58" s="181">
        <f t="shared" si="28"/>
        <v>0</v>
      </c>
      <c r="BB58" s="181">
        <f t="shared" si="28"/>
        <v>6</v>
      </c>
      <c r="BC58" s="181">
        <f t="shared" si="28"/>
        <v>0</v>
      </c>
      <c r="BD58" s="181">
        <f t="shared" si="28"/>
        <v>0</v>
      </c>
      <c r="BE58" s="181">
        <f t="shared" si="28"/>
        <v>0</v>
      </c>
      <c r="BF58" s="181">
        <f t="shared" si="28"/>
        <v>0</v>
      </c>
      <c r="BG58" s="181">
        <f t="shared" si="28"/>
        <v>0</v>
      </c>
      <c r="BH58" s="181">
        <f>BH55*BH56/1000</f>
        <v>6</v>
      </c>
      <c r="BI58" s="181">
        <f t="shared" si="28"/>
        <v>0</v>
      </c>
      <c r="BJ58" s="181">
        <f t="shared" si="28"/>
        <v>3.5</v>
      </c>
      <c r="BK58" s="181">
        <f t="shared" si="28"/>
        <v>0.5</v>
      </c>
      <c r="BL58" s="181">
        <f t="shared" si="28"/>
        <v>0.8</v>
      </c>
      <c r="BM58" s="181">
        <f t="shared" si="28"/>
        <v>0</v>
      </c>
      <c r="BN58" s="181">
        <f t="shared" si="28"/>
        <v>0</v>
      </c>
      <c r="BO58" s="181">
        <f t="shared" si="28"/>
        <v>0</v>
      </c>
      <c r="BP58" s="181">
        <f>BP55*BP56/1000</f>
        <v>0</v>
      </c>
      <c r="BQ58" s="181">
        <f t="shared" si="28"/>
        <v>0</v>
      </c>
      <c r="BR58" s="181">
        <f t="shared" si="28"/>
        <v>0</v>
      </c>
      <c r="BS58" s="181">
        <f t="shared" si="28"/>
        <v>0</v>
      </c>
      <c r="BT58" s="181">
        <f t="shared" si="28"/>
        <v>0</v>
      </c>
      <c r="BU58" s="181">
        <f t="shared" si="28"/>
        <v>0</v>
      </c>
      <c r="BV58" s="181">
        <f t="shared" si="28"/>
        <v>0</v>
      </c>
      <c r="BW58" s="181">
        <f>BW55*BW56/1000</f>
        <v>0</v>
      </c>
      <c r="BX58" s="181">
        <f>BX55*BX56/1000</f>
        <v>4</v>
      </c>
      <c r="BY58" s="188">
        <f>BY55*BY56/1000</f>
        <v>0</v>
      </c>
      <c r="BZ58" s="188">
        <f>BZ55*BZ56/1000</f>
        <v>0</v>
      </c>
      <c r="CA58" s="172"/>
    </row>
    <row r="59" spans="1:79" ht="15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t="15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9">E58*E59</f>
        <v>0</v>
      </c>
      <c r="F60" s="180">
        <f>F58*F59</f>
        <v>0</v>
      </c>
      <c r="G60" s="180">
        <f t="shared" si="29"/>
        <v>0</v>
      </c>
      <c r="H60" s="180">
        <f t="shared" si="29"/>
        <v>0</v>
      </c>
      <c r="I60" s="180">
        <f t="shared" si="29"/>
        <v>0</v>
      </c>
      <c r="J60" s="180">
        <f t="shared" si="29"/>
        <v>0</v>
      </c>
      <c r="K60" s="191">
        <f t="shared" si="29"/>
        <v>0</v>
      </c>
      <c r="L60" s="191">
        <f t="shared" si="29"/>
        <v>81.739999999999995</v>
      </c>
      <c r="M60" s="191">
        <f t="shared" si="29"/>
        <v>0</v>
      </c>
      <c r="N60" s="191">
        <f t="shared" si="29"/>
        <v>1.7599999999999998</v>
      </c>
      <c r="O60" s="191">
        <f t="shared" si="29"/>
        <v>0</v>
      </c>
      <c r="P60" s="191">
        <f t="shared" si="29"/>
        <v>0</v>
      </c>
      <c r="Q60" s="191">
        <f t="shared" si="29"/>
        <v>0</v>
      </c>
      <c r="R60" s="191">
        <f t="shared" si="29"/>
        <v>0</v>
      </c>
      <c r="S60" s="191">
        <f t="shared" si="29"/>
        <v>0</v>
      </c>
      <c r="T60" s="191">
        <f t="shared" si="29"/>
        <v>384</v>
      </c>
      <c r="U60" s="191">
        <f t="shared" si="29"/>
        <v>0</v>
      </c>
      <c r="V60" s="191">
        <f t="shared" si="29"/>
        <v>0</v>
      </c>
      <c r="W60" s="191">
        <f t="shared" si="29"/>
        <v>0</v>
      </c>
      <c r="X60" s="191">
        <f t="shared" si="29"/>
        <v>0</v>
      </c>
      <c r="Y60" s="191">
        <f t="shared" si="29"/>
        <v>0</v>
      </c>
      <c r="Z60" s="191">
        <f t="shared" si="29"/>
        <v>0</v>
      </c>
      <c r="AA60" s="191">
        <f t="shared" si="29"/>
        <v>1700</v>
      </c>
      <c r="AB60" s="191">
        <f t="shared" si="29"/>
        <v>0</v>
      </c>
      <c r="AC60" s="191">
        <f t="shared" si="29"/>
        <v>38</v>
      </c>
      <c r="AD60" s="191">
        <f t="shared" si="29"/>
        <v>0</v>
      </c>
      <c r="AE60" s="191">
        <f t="shared" si="29"/>
        <v>0</v>
      </c>
      <c r="AF60" s="191">
        <f t="shared" si="29"/>
        <v>0</v>
      </c>
      <c r="AG60" s="191">
        <f t="shared" si="29"/>
        <v>503.99999999999994</v>
      </c>
      <c r="AH60" s="191">
        <f t="shared" si="29"/>
        <v>0</v>
      </c>
      <c r="AI60" s="191">
        <f t="shared" si="29"/>
        <v>0</v>
      </c>
      <c r="AJ60" s="191">
        <f t="shared" si="29"/>
        <v>0</v>
      </c>
      <c r="AK60" s="191">
        <f t="shared" si="29"/>
        <v>0</v>
      </c>
      <c r="AL60" s="191">
        <f t="shared" si="29"/>
        <v>0</v>
      </c>
      <c r="AM60" s="191">
        <f t="shared" si="29"/>
        <v>0</v>
      </c>
      <c r="AN60" s="191">
        <f t="shared" si="29"/>
        <v>0</v>
      </c>
      <c r="AO60" s="191">
        <f t="shared" si="29"/>
        <v>0</v>
      </c>
      <c r="AP60" s="191">
        <f t="shared" si="29"/>
        <v>0</v>
      </c>
      <c r="AQ60" s="191">
        <f t="shared" si="29"/>
        <v>0</v>
      </c>
      <c r="AR60" s="191">
        <f t="shared" si="29"/>
        <v>0</v>
      </c>
      <c r="AS60" s="191">
        <f t="shared" si="29"/>
        <v>0</v>
      </c>
      <c r="AT60" s="191">
        <f t="shared" si="29"/>
        <v>194</v>
      </c>
      <c r="AU60" s="191">
        <f t="shared" si="29"/>
        <v>0</v>
      </c>
      <c r="AV60" s="191">
        <f t="shared" si="29"/>
        <v>0</v>
      </c>
      <c r="AW60" s="191">
        <f t="shared" si="29"/>
        <v>0</v>
      </c>
      <c r="AX60" s="191">
        <f t="shared" si="29"/>
        <v>0</v>
      </c>
      <c r="AY60" s="191">
        <f t="shared" si="29"/>
        <v>0</v>
      </c>
      <c r="AZ60" s="191">
        <f t="shared" si="29"/>
        <v>0</v>
      </c>
      <c r="BA60" s="191">
        <f t="shared" si="29"/>
        <v>0</v>
      </c>
      <c r="BB60" s="191">
        <f t="shared" si="29"/>
        <v>1440</v>
      </c>
      <c r="BC60" s="191">
        <f t="shared" si="29"/>
        <v>0</v>
      </c>
      <c r="BD60" s="191">
        <f t="shared" si="29"/>
        <v>0</v>
      </c>
      <c r="BE60" s="191">
        <f t="shared" si="29"/>
        <v>0</v>
      </c>
      <c r="BF60" s="191">
        <f t="shared" si="29"/>
        <v>0</v>
      </c>
      <c r="BG60" s="191">
        <f t="shared" si="29"/>
        <v>0</v>
      </c>
      <c r="BH60" s="191">
        <f t="shared" si="29"/>
        <v>2640</v>
      </c>
      <c r="BI60" s="191">
        <f t="shared" si="29"/>
        <v>0</v>
      </c>
      <c r="BJ60" s="191">
        <f t="shared" si="29"/>
        <v>161</v>
      </c>
      <c r="BK60" s="191">
        <f t="shared" si="29"/>
        <v>17.5</v>
      </c>
      <c r="BL60" s="191">
        <f t="shared" si="29"/>
        <v>48</v>
      </c>
      <c r="BM60" s="191">
        <f t="shared" si="29"/>
        <v>0</v>
      </c>
      <c r="BN60" s="191">
        <f t="shared" si="29"/>
        <v>0</v>
      </c>
      <c r="BO60" s="191">
        <f t="shared" si="29"/>
        <v>0</v>
      </c>
      <c r="BP60" s="191">
        <f t="shared" si="29"/>
        <v>0</v>
      </c>
      <c r="BQ60" s="191">
        <f t="shared" ref="BQ60:BW60" si="30">BQ58*BQ59</f>
        <v>0</v>
      </c>
      <c r="BR60" s="191">
        <f t="shared" si="30"/>
        <v>0</v>
      </c>
      <c r="BS60" s="191">
        <f t="shared" si="30"/>
        <v>0</v>
      </c>
      <c r="BT60" s="191">
        <f t="shared" si="30"/>
        <v>0</v>
      </c>
      <c r="BU60" s="191">
        <f t="shared" si="30"/>
        <v>0</v>
      </c>
      <c r="BV60" s="191">
        <f>BV58*BV59</f>
        <v>0</v>
      </c>
      <c r="BW60" s="191">
        <f t="shared" si="30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t="15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 ht="15" hidden="1">
      <c r="A62" s="1"/>
      <c r="B62" s="1">
        <f ca="1">SUMPRODUCT(SIGN(CELL("width",OFFSET(D52,,N(INDEX(COLUMN(D52:BZ52)-COLUMN(D52),))))),D52:BZ52)</f>
        <v>7442</v>
      </c>
      <c r="C62" s="313">
        <f>ROUND((((71.71-C53))*100+SUM(N39:N44)),5)</f>
        <v>-269.24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73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5" t="s">
        <v>59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20:B20"/>
    <mergeCell ref="A21:B21"/>
    <mergeCell ref="A22:B22"/>
    <mergeCell ref="A28:B28"/>
    <mergeCell ref="A29:B29"/>
    <mergeCell ref="A30:B30"/>
    <mergeCell ref="A31:B31"/>
    <mergeCell ref="A32:B32"/>
    <mergeCell ref="A50:B50"/>
    <mergeCell ref="A51:B51"/>
    <mergeCell ref="A45:B45"/>
    <mergeCell ref="A46:B46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  <mergeCell ref="D37:BX37"/>
    <mergeCell ref="A48:B48"/>
    <mergeCell ref="A49:B49"/>
    <mergeCell ref="A33:B33"/>
    <mergeCell ref="A34:B34"/>
    <mergeCell ref="A37:B38"/>
    <mergeCell ref="A47:B47"/>
    <mergeCell ref="A44:B44"/>
    <mergeCell ref="A39:B39"/>
    <mergeCell ref="A40:B40"/>
    <mergeCell ref="A41:B41"/>
    <mergeCell ref="A42:B42"/>
    <mergeCell ref="A43:B43"/>
    <mergeCell ref="A1:BK1"/>
    <mergeCell ref="A2:BK2"/>
    <mergeCell ref="B3:BK3"/>
    <mergeCell ref="C4:BX4"/>
    <mergeCell ref="A5:B5"/>
    <mergeCell ref="L5:AB5"/>
    <mergeCell ref="A6:B7"/>
    <mergeCell ref="D6:BX6"/>
    <mergeCell ref="A17:B17"/>
    <mergeCell ref="A18:B18"/>
    <mergeCell ref="A19:B19"/>
    <mergeCell ref="A15:B15"/>
    <mergeCell ref="A16:B16"/>
    <mergeCell ref="A8:B8"/>
    <mergeCell ref="A13:B13"/>
    <mergeCell ref="A9:B9"/>
    <mergeCell ref="A11:B11"/>
    <mergeCell ref="A14:B14"/>
    <mergeCell ref="A12:B12"/>
  </mergeCells>
  <pageMargins left="0.70866141732283472" right="0.70866141732283472" top="0.74803149606299213" bottom="0.74803149606299213" header="0" footer="0"/>
  <pageSetup paperSize="9" scale="5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B1000"/>
  <sheetViews>
    <sheetView zoomScale="80" zoomScaleNormal="80" workbookViewId="0">
      <selection activeCell="M22" sqref="M22"/>
    </sheetView>
  </sheetViews>
  <sheetFormatPr defaultColWidth="12.625" defaultRowHeight="15" customHeight="1"/>
  <cols>
    <col min="1" max="1" width="27" customWidth="1"/>
    <col min="2" max="2" width="12.125" customWidth="1"/>
    <col min="3" max="3" width="9.5" bestFit="1" customWidth="1"/>
    <col min="4" max="6" width="8.375" hidden="1" customWidth="1"/>
    <col min="7" max="7" width="8.625" hidden="1" customWidth="1"/>
    <col min="8" max="11" width="8.375" hidden="1" customWidth="1"/>
    <col min="12" max="12" width="9.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bestFit="1" customWidth="1"/>
    <col min="18" max="24" width="9.125" hidden="1" customWidth="1"/>
    <col min="25" max="25" width="8" hidden="1" customWidth="1"/>
    <col min="26" max="26" width="9.125" hidden="1" customWidth="1"/>
    <col min="27" max="27" width="9.5" hidden="1" customWidth="1"/>
    <col min="28" max="28" width="9.125" hidden="1" customWidth="1"/>
    <col min="29" max="29" width="9.25" hidden="1" customWidth="1"/>
    <col min="30" max="30" width="9.125" hidden="1" customWidth="1"/>
    <col min="31" max="37" width="8" hidden="1" customWidth="1"/>
    <col min="38" max="38" width="8.375" bestFit="1" customWidth="1"/>
    <col min="39" max="39" width="8" hidden="1" customWidth="1"/>
    <col min="40" max="40" width="9.125" bestFit="1" customWidth="1"/>
    <col min="41" max="41" width="8" hidden="1" customWidth="1"/>
    <col min="42" max="43" width="9.125" hidden="1" customWidth="1"/>
    <col min="44" max="44" width="9.5" bestFit="1" customWidth="1"/>
    <col min="45" max="45" width="8" hidden="1" customWidth="1"/>
    <col min="46" max="46" width="9.25" bestFit="1" customWidth="1"/>
    <col min="47" max="47" width="8" hidden="1" customWidth="1"/>
    <col min="48" max="48" width="8.375" bestFit="1" customWidth="1"/>
    <col min="49" max="49" width="9.125" hidden="1" customWidth="1"/>
    <col min="50" max="50" width="9.25" bestFit="1" customWidth="1"/>
    <col min="51" max="53" width="8.375" hidden="1" customWidth="1"/>
    <col min="54" max="54" width="9.5" hidden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625" bestFit="1" customWidth="1"/>
    <col min="61" max="61" width="7.375" hidden="1" customWidth="1"/>
    <col min="62" max="62" width="8.375" hidden="1" customWidth="1"/>
    <col min="63" max="64" width="8.125" hidden="1" customWidth="1"/>
    <col min="65" max="65" width="8.375" hidden="1" customWidth="1"/>
    <col min="66" max="66" width="9.125" hidden="1" customWidth="1"/>
    <col min="67" max="67" width="8" hidden="1" customWidth="1"/>
    <col min="68" max="68" width="9.5" bestFit="1" customWidth="1"/>
    <col min="69" max="69" width="9.625" hidden="1" customWidth="1"/>
    <col min="70" max="73" width="8.375" hidden="1" customWidth="1"/>
    <col min="74" max="74" width="9.5" hidden="1" customWidth="1"/>
    <col min="75" max="75" width="7.375" hidden="1" customWidth="1"/>
    <col min="76" max="76" width="8.5" bestFit="1" customWidth="1"/>
    <col min="77" max="77" width="8.375" hidden="1" customWidth="1"/>
    <col min="78" max="78" width="9.625" bestFit="1" customWidth="1"/>
    <col min="79" max="79" width="7.87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3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Четверг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4.45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72.9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350</v>
      </c>
      <c r="B8" s="600"/>
      <c r="C8" s="29"/>
      <c r="D8" s="15"/>
      <c r="E8" s="15"/>
      <c r="F8" s="15"/>
      <c r="G8" s="15"/>
      <c r="H8" s="15"/>
      <c r="I8" s="15"/>
      <c r="J8" s="15"/>
      <c r="K8" s="15"/>
      <c r="L8" s="15">
        <v>2.6</v>
      </c>
      <c r="M8" s="15"/>
      <c r="N8" s="15">
        <v>1.01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>
        <v>60</v>
      </c>
      <c r="AM8" s="15"/>
      <c r="AN8" s="15"/>
      <c r="AO8" s="15"/>
      <c r="AP8" s="15"/>
      <c r="AQ8" s="15"/>
      <c r="AR8" s="15"/>
      <c r="AS8" s="15"/>
      <c r="AT8" s="15">
        <v>4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272"/>
      <c r="BZ8" s="272"/>
      <c r="CA8" s="158">
        <f>SUMPRODUCT($D8:$BZ8,$D$51:$BZ$51)/1000</f>
        <v>35.138500000000001</v>
      </c>
    </row>
    <row r="9" spans="1:80">
      <c r="A9" s="599" t="s">
        <v>61</v>
      </c>
      <c r="B9" s="60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1.4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66"/>
      <c r="BY9" s="310"/>
      <c r="BZ9" s="266"/>
      <c r="CA9" s="157">
        <f>SUMPRODUCT(K9:BZ9,K20:BZ20)/1000-SUMPRODUCT(Q9,Q20)/1000+Q20*Q9</f>
        <v>7.9634999999999998</v>
      </c>
    </row>
    <row r="10" spans="1:80">
      <c r="A10" s="599" t="s">
        <v>342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>
        <v>40</v>
      </c>
      <c r="BY10" s="66"/>
      <c r="BZ10" s="66"/>
      <c r="CA10">
        <f>SUMPRODUCT($D10:$BZ10,$D$51:$BZ$51)/1000</f>
        <v>12.02</v>
      </c>
    </row>
    <row r="11" spans="1:80">
      <c r="A11" s="599" t="s">
        <v>286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12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5"/>
      <c r="BZ11" s="35"/>
      <c r="CA11">
        <f>SUMPRODUCT($D11:$BZ11,$D$51:$BZ$51)/1000</f>
        <v>1.8979999999999999</v>
      </c>
      <c r="CB11" s="322"/>
    </row>
    <row r="12" spans="1:80">
      <c r="A12" s="599" t="s">
        <v>358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79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5"/>
      <c r="BZ12" s="291">
        <v>30</v>
      </c>
      <c r="CA12">
        <f>SUMPRODUCT($D12:$BZ12,$D$51:$BZ$51)/1000</f>
        <v>17.399999999999999</v>
      </c>
    </row>
    <row r="13" spans="1:80">
      <c r="A13" s="653"/>
      <c r="B13" s="589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317"/>
      <c r="Q13" s="266"/>
      <c r="R13" s="360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291"/>
      <c r="BZ13" s="290"/>
      <c r="CA13" s="158">
        <f>SUMPRODUCT($D13:$BZ13,$D$51:$BZ$51)/1000</f>
        <v>0</v>
      </c>
      <c r="CB13" s="157"/>
    </row>
    <row r="14" spans="1:80">
      <c r="A14" s="656"/>
      <c r="B14" s="657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66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80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80" ht="14.45" hidden="1" customHeight="1">
      <c r="A16" s="638"/>
      <c r="B16" s="639"/>
      <c r="C16" s="35"/>
      <c r="D16" s="35">
        <f t="shared" ref="D16:BZ16" si="0">SUM(D8:D15)</f>
        <v>0</v>
      </c>
      <c r="E16" s="35">
        <f t="shared" si="0"/>
        <v>0</v>
      </c>
      <c r="F16" s="35">
        <f t="shared" si="0"/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2.6</v>
      </c>
      <c r="M16" s="35">
        <f t="shared" si="0"/>
        <v>12</v>
      </c>
      <c r="N16" s="35">
        <f t="shared" si="0"/>
        <v>2.41</v>
      </c>
      <c r="O16" s="35">
        <f t="shared" si="0"/>
        <v>0</v>
      </c>
      <c r="P16" s="35">
        <f t="shared" si="0"/>
        <v>1</v>
      </c>
      <c r="Q16" s="35">
        <f t="shared" si="0"/>
        <v>1</v>
      </c>
      <c r="R16" s="35">
        <f t="shared" si="0"/>
        <v>0</v>
      </c>
      <c r="S16" s="35">
        <f t="shared" si="0"/>
        <v>0</v>
      </c>
      <c r="T16" s="35">
        <f t="shared" si="0"/>
        <v>0</v>
      </c>
      <c r="U16" s="35">
        <f t="shared" si="0"/>
        <v>0</v>
      </c>
      <c r="V16" s="35">
        <f t="shared" si="0"/>
        <v>0</v>
      </c>
      <c r="W16" s="35">
        <f t="shared" si="0"/>
        <v>0</v>
      </c>
      <c r="X16" s="35">
        <f t="shared" si="0"/>
        <v>0</v>
      </c>
      <c r="Y16" s="35">
        <f t="shared" si="0"/>
        <v>0</v>
      </c>
      <c r="Z16" s="35">
        <f t="shared" si="0"/>
        <v>0</v>
      </c>
      <c r="AA16" s="35">
        <f t="shared" si="0"/>
        <v>0</v>
      </c>
      <c r="AB16" s="35">
        <f t="shared" si="0"/>
        <v>0</v>
      </c>
      <c r="AC16" s="35">
        <f t="shared" si="0"/>
        <v>0</v>
      </c>
      <c r="AD16" s="35">
        <f t="shared" si="0"/>
        <v>0</v>
      </c>
      <c r="AE16" s="35">
        <f t="shared" si="0"/>
        <v>0</v>
      </c>
      <c r="AF16" s="35">
        <f t="shared" si="0"/>
        <v>0</v>
      </c>
      <c r="AG16" s="35">
        <f t="shared" si="0"/>
        <v>0</v>
      </c>
      <c r="AH16" s="35">
        <f t="shared" si="0"/>
        <v>0</v>
      </c>
      <c r="AI16" s="35">
        <f t="shared" si="0"/>
        <v>0</v>
      </c>
      <c r="AJ16" s="35">
        <f t="shared" si="0"/>
        <v>0</v>
      </c>
      <c r="AK16" s="35">
        <f t="shared" si="0"/>
        <v>0</v>
      </c>
      <c r="AL16" s="35">
        <f t="shared" si="0"/>
        <v>60</v>
      </c>
      <c r="AM16" s="35">
        <f t="shared" si="0"/>
        <v>0</v>
      </c>
      <c r="AN16" s="35">
        <f t="shared" si="0"/>
        <v>0</v>
      </c>
      <c r="AO16" s="35">
        <f t="shared" si="0"/>
        <v>0</v>
      </c>
      <c r="AP16" s="35">
        <f t="shared" si="0"/>
        <v>0</v>
      </c>
      <c r="AQ16" s="35">
        <f t="shared" si="0"/>
        <v>0</v>
      </c>
      <c r="AR16" s="35">
        <f t="shared" si="0"/>
        <v>0</v>
      </c>
      <c r="AS16" s="35">
        <f t="shared" si="0"/>
        <v>0</v>
      </c>
      <c r="AT16" s="35">
        <f t="shared" si="0"/>
        <v>14</v>
      </c>
      <c r="AU16" s="35">
        <f t="shared" si="0"/>
        <v>0</v>
      </c>
      <c r="AV16" s="35">
        <f t="shared" si="0"/>
        <v>0</v>
      </c>
      <c r="AW16" s="35">
        <f t="shared" si="0"/>
        <v>0</v>
      </c>
      <c r="AX16" s="35">
        <f t="shared" si="0"/>
        <v>0</v>
      </c>
      <c r="AY16" s="35">
        <f t="shared" si="0"/>
        <v>0</v>
      </c>
      <c r="AZ16" s="35">
        <f t="shared" si="0"/>
        <v>0</v>
      </c>
      <c r="BA16" s="35">
        <f t="shared" si="0"/>
        <v>0</v>
      </c>
      <c r="BB16" s="35">
        <f t="shared" si="0"/>
        <v>0</v>
      </c>
      <c r="BC16" s="35">
        <f t="shared" si="0"/>
        <v>0</v>
      </c>
      <c r="BD16" s="35">
        <f t="shared" si="0"/>
        <v>0</v>
      </c>
      <c r="BE16" s="35">
        <f t="shared" si="0"/>
        <v>0</v>
      </c>
      <c r="BF16" s="35">
        <f t="shared" si="0"/>
        <v>0</v>
      </c>
      <c r="BG16" s="35">
        <f t="shared" si="0"/>
        <v>0</v>
      </c>
      <c r="BH16" s="35">
        <f t="shared" si="0"/>
        <v>60</v>
      </c>
      <c r="BI16" s="35">
        <f t="shared" si="0"/>
        <v>0</v>
      </c>
      <c r="BJ16" s="35">
        <f t="shared" si="0"/>
        <v>0</v>
      </c>
      <c r="BK16" s="35">
        <f t="shared" si="0"/>
        <v>0</v>
      </c>
      <c r="BL16" s="35">
        <f t="shared" si="0"/>
        <v>0</v>
      </c>
      <c r="BM16" s="35">
        <f t="shared" si="0"/>
        <v>0</v>
      </c>
      <c r="BN16" s="35">
        <f t="shared" si="0"/>
        <v>0</v>
      </c>
      <c r="BO16" s="35">
        <f t="shared" si="0"/>
        <v>0</v>
      </c>
      <c r="BP16" s="35">
        <f t="shared" si="0"/>
        <v>0</v>
      </c>
      <c r="BQ16" s="35">
        <f t="shared" si="0"/>
        <v>0</v>
      </c>
      <c r="BR16" s="35">
        <f t="shared" si="0"/>
        <v>0</v>
      </c>
      <c r="BS16" s="35">
        <f t="shared" si="0"/>
        <v>0</v>
      </c>
      <c r="BT16" s="35">
        <f t="shared" si="0"/>
        <v>0</v>
      </c>
      <c r="BU16" s="35">
        <f t="shared" si="0"/>
        <v>0</v>
      </c>
      <c r="BV16" s="35">
        <f t="shared" si="0"/>
        <v>0</v>
      </c>
      <c r="BW16" s="35">
        <f t="shared" si="0"/>
        <v>0</v>
      </c>
      <c r="BX16" s="35">
        <f t="shared" si="0"/>
        <v>40</v>
      </c>
      <c r="BY16" s="35">
        <f t="shared" si="0"/>
        <v>0</v>
      </c>
      <c r="BZ16" s="35">
        <f t="shared" si="0"/>
        <v>30</v>
      </c>
    </row>
    <row r="17" spans="1:79" ht="14.45" hidden="1" customHeight="1">
      <c r="A17" s="634" t="s">
        <v>54</v>
      </c>
      <c r="B17" s="635"/>
      <c r="C17" s="36">
        <f>C18</f>
        <v>100</v>
      </c>
      <c r="D17" s="36">
        <f t="shared" ref="D17:BO17" si="1">C17</f>
        <v>100</v>
      </c>
      <c r="E17" s="36">
        <f t="shared" si="1"/>
        <v>100</v>
      </c>
      <c r="F17" s="36">
        <f t="shared" si="1"/>
        <v>100</v>
      </c>
      <c r="G17" s="36">
        <f t="shared" si="1"/>
        <v>100</v>
      </c>
      <c r="H17" s="36">
        <f t="shared" si="1"/>
        <v>100</v>
      </c>
      <c r="I17" s="36">
        <f t="shared" si="1"/>
        <v>100</v>
      </c>
      <c r="J17" s="36">
        <f t="shared" si="1"/>
        <v>100</v>
      </c>
      <c r="K17" s="36">
        <f t="shared" si="1"/>
        <v>100</v>
      </c>
      <c r="L17" s="36">
        <f t="shared" si="1"/>
        <v>100</v>
      </c>
      <c r="M17" s="36">
        <f t="shared" si="1"/>
        <v>100</v>
      </c>
      <c r="N17" s="36">
        <f t="shared" si="1"/>
        <v>100</v>
      </c>
      <c r="O17" s="36">
        <f t="shared" si="1"/>
        <v>100</v>
      </c>
      <c r="P17" s="36">
        <f t="shared" si="1"/>
        <v>100</v>
      </c>
      <c r="Q17" s="36">
        <f t="shared" si="1"/>
        <v>100</v>
      </c>
      <c r="R17" s="36">
        <f t="shared" si="1"/>
        <v>100</v>
      </c>
      <c r="S17" s="36">
        <f t="shared" si="1"/>
        <v>100</v>
      </c>
      <c r="T17" s="36">
        <f t="shared" si="1"/>
        <v>100</v>
      </c>
      <c r="U17" s="36">
        <f>T17</f>
        <v>100</v>
      </c>
      <c r="V17" s="36">
        <f t="shared" si="1"/>
        <v>100</v>
      </c>
      <c r="W17" s="36">
        <f t="shared" si="1"/>
        <v>100</v>
      </c>
      <c r="X17" s="36">
        <f t="shared" si="1"/>
        <v>100</v>
      </c>
      <c r="Y17" s="36">
        <f t="shared" si="1"/>
        <v>100</v>
      </c>
      <c r="Z17" s="36">
        <f t="shared" si="1"/>
        <v>100</v>
      </c>
      <c r="AA17" s="36">
        <f t="shared" si="1"/>
        <v>100</v>
      </c>
      <c r="AB17" s="36">
        <f t="shared" si="1"/>
        <v>100</v>
      </c>
      <c r="AC17" s="36">
        <f t="shared" si="1"/>
        <v>100</v>
      </c>
      <c r="AD17" s="36">
        <f t="shared" si="1"/>
        <v>100</v>
      </c>
      <c r="AE17" s="36">
        <f t="shared" si="1"/>
        <v>100</v>
      </c>
      <c r="AF17" s="36">
        <f t="shared" si="1"/>
        <v>100</v>
      </c>
      <c r="AG17" s="36">
        <f t="shared" si="1"/>
        <v>100</v>
      </c>
      <c r="AH17" s="36">
        <f t="shared" si="1"/>
        <v>100</v>
      </c>
      <c r="AI17" s="36">
        <f t="shared" si="1"/>
        <v>100</v>
      </c>
      <c r="AJ17" s="36">
        <f t="shared" si="1"/>
        <v>100</v>
      </c>
      <c r="AK17" s="36">
        <f t="shared" si="1"/>
        <v>100</v>
      </c>
      <c r="AL17" s="36">
        <f t="shared" si="1"/>
        <v>100</v>
      </c>
      <c r="AM17" s="36">
        <f t="shared" si="1"/>
        <v>100</v>
      </c>
      <c r="AN17" s="36">
        <f t="shared" si="1"/>
        <v>100</v>
      </c>
      <c r="AO17" s="36">
        <f t="shared" si="1"/>
        <v>100</v>
      </c>
      <c r="AP17" s="36">
        <f t="shared" si="1"/>
        <v>100</v>
      </c>
      <c r="AQ17" s="36">
        <f t="shared" si="1"/>
        <v>100</v>
      </c>
      <c r="AR17" s="36">
        <f t="shared" si="1"/>
        <v>100</v>
      </c>
      <c r="AS17" s="36">
        <f t="shared" si="1"/>
        <v>100</v>
      </c>
      <c r="AT17" s="36">
        <f t="shared" si="1"/>
        <v>100</v>
      </c>
      <c r="AU17" s="36">
        <f t="shared" si="1"/>
        <v>100</v>
      </c>
      <c r="AV17" s="36">
        <f t="shared" si="1"/>
        <v>100</v>
      </c>
      <c r="AW17" s="36">
        <f t="shared" si="1"/>
        <v>100</v>
      </c>
      <c r="AX17" s="36">
        <f t="shared" si="1"/>
        <v>100</v>
      </c>
      <c r="AY17" s="36">
        <f t="shared" si="1"/>
        <v>100</v>
      </c>
      <c r="AZ17" s="36">
        <f t="shared" si="1"/>
        <v>100</v>
      </c>
      <c r="BA17" s="36">
        <f t="shared" si="1"/>
        <v>100</v>
      </c>
      <c r="BB17" s="36">
        <f t="shared" si="1"/>
        <v>100</v>
      </c>
      <c r="BC17" s="36">
        <f t="shared" si="1"/>
        <v>100</v>
      </c>
      <c r="BD17" s="36">
        <f t="shared" si="1"/>
        <v>100</v>
      </c>
      <c r="BE17" s="36">
        <f t="shared" si="1"/>
        <v>100</v>
      </c>
      <c r="BF17" s="36">
        <f t="shared" si="1"/>
        <v>100</v>
      </c>
      <c r="BG17" s="36">
        <f t="shared" si="1"/>
        <v>100</v>
      </c>
      <c r="BH17" s="36">
        <f t="shared" si="1"/>
        <v>100</v>
      </c>
      <c r="BI17" s="36">
        <f t="shared" si="1"/>
        <v>100</v>
      </c>
      <c r="BJ17" s="36">
        <f t="shared" si="1"/>
        <v>100</v>
      </c>
      <c r="BK17" s="36">
        <f t="shared" si="1"/>
        <v>100</v>
      </c>
      <c r="BL17" s="36">
        <f t="shared" si="1"/>
        <v>100</v>
      </c>
      <c r="BM17" s="36">
        <f t="shared" si="1"/>
        <v>100</v>
      </c>
      <c r="BN17" s="36">
        <f t="shared" si="1"/>
        <v>100</v>
      </c>
      <c r="BO17" s="36">
        <f t="shared" si="1"/>
        <v>100</v>
      </c>
      <c r="BP17" s="36">
        <f t="shared" ref="BP17:BZ17" si="2">BO17</f>
        <v>100</v>
      </c>
      <c r="BQ17" s="36">
        <f t="shared" si="2"/>
        <v>100</v>
      </c>
      <c r="BR17" s="36">
        <f t="shared" si="2"/>
        <v>100</v>
      </c>
      <c r="BS17" s="36">
        <f t="shared" si="2"/>
        <v>100</v>
      </c>
      <c r="BT17" s="36">
        <f t="shared" si="2"/>
        <v>100</v>
      </c>
      <c r="BU17" s="36">
        <f t="shared" si="2"/>
        <v>100</v>
      </c>
      <c r="BV17" s="36">
        <f t="shared" si="2"/>
        <v>100</v>
      </c>
      <c r="BW17" s="36">
        <f t="shared" si="2"/>
        <v>100</v>
      </c>
      <c r="BX17" s="36">
        <f t="shared" si="2"/>
        <v>100</v>
      </c>
      <c r="BY17" s="36">
        <f t="shared" si="2"/>
        <v>100</v>
      </c>
      <c r="BZ17" s="36">
        <f t="shared" si="2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3">D16*D17/1000</f>
        <v>0</v>
      </c>
      <c r="E19" s="413">
        <f t="shared" si="3"/>
        <v>0</v>
      </c>
      <c r="F19" s="413">
        <f t="shared" si="3"/>
        <v>0</v>
      </c>
      <c r="G19" s="413">
        <f>G16*G17</f>
        <v>0</v>
      </c>
      <c r="H19" s="413">
        <f t="shared" si="3"/>
        <v>0</v>
      </c>
      <c r="I19" s="413">
        <f t="shared" si="3"/>
        <v>0</v>
      </c>
      <c r="J19" s="413">
        <f t="shared" si="3"/>
        <v>0</v>
      </c>
      <c r="K19" s="413">
        <f t="shared" si="3"/>
        <v>0</v>
      </c>
      <c r="L19" s="444">
        <f t="shared" si="3"/>
        <v>0.26</v>
      </c>
      <c r="M19" s="444">
        <f t="shared" si="3"/>
        <v>1.2</v>
      </c>
      <c r="N19" s="444">
        <f t="shared" si="3"/>
        <v>0.24099999999999999</v>
      </c>
      <c r="O19" s="444">
        <f t="shared" si="3"/>
        <v>0</v>
      </c>
      <c r="P19" s="444">
        <f t="shared" si="3"/>
        <v>0.1</v>
      </c>
      <c r="Q19" s="444">
        <f>Q16*Q17</f>
        <v>100</v>
      </c>
      <c r="R19" s="444">
        <f t="shared" si="3"/>
        <v>0</v>
      </c>
      <c r="S19" s="444">
        <f>S16*S17/1000</f>
        <v>0</v>
      </c>
      <c r="T19" s="444">
        <f t="shared" si="3"/>
        <v>0</v>
      </c>
      <c r="U19" s="444">
        <f t="shared" si="3"/>
        <v>0</v>
      </c>
      <c r="V19" s="444">
        <f t="shared" si="3"/>
        <v>0</v>
      </c>
      <c r="W19" s="444">
        <f t="shared" si="3"/>
        <v>0</v>
      </c>
      <c r="X19" s="444">
        <f t="shared" si="3"/>
        <v>0</v>
      </c>
      <c r="Y19" s="444">
        <f t="shared" si="3"/>
        <v>0</v>
      </c>
      <c r="Z19" s="444">
        <f t="shared" si="3"/>
        <v>0</v>
      </c>
      <c r="AA19" s="444">
        <f t="shared" si="3"/>
        <v>0</v>
      </c>
      <c r="AB19" s="444">
        <f t="shared" si="3"/>
        <v>0</v>
      </c>
      <c r="AC19" s="444">
        <f t="shared" si="3"/>
        <v>0</v>
      </c>
      <c r="AD19" s="444">
        <f t="shared" si="3"/>
        <v>0</v>
      </c>
      <c r="AE19" s="444">
        <f t="shared" si="3"/>
        <v>0</v>
      </c>
      <c r="AF19" s="444">
        <f t="shared" si="3"/>
        <v>0</v>
      </c>
      <c r="AG19" s="444">
        <f t="shared" si="3"/>
        <v>0</v>
      </c>
      <c r="AH19" s="444">
        <f t="shared" si="3"/>
        <v>0</v>
      </c>
      <c r="AI19" s="444">
        <f t="shared" si="3"/>
        <v>0</v>
      </c>
      <c r="AJ19" s="444">
        <f t="shared" si="3"/>
        <v>0</v>
      </c>
      <c r="AK19" s="444">
        <f t="shared" si="3"/>
        <v>0</v>
      </c>
      <c r="AL19" s="444">
        <f t="shared" si="3"/>
        <v>6</v>
      </c>
      <c r="AM19" s="444">
        <f t="shared" si="3"/>
        <v>0</v>
      </c>
      <c r="AN19" s="444">
        <f t="shared" si="3"/>
        <v>0</v>
      </c>
      <c r="AO19" s="444">
        <f t="shared" si="3"/>
        <v>0</v>
      </c>
      <c r="AP19" s="444">
        <f t="shared" si="3"/>
        <v>0</v>
      </c>
      <c r="AQ19" s="444">
        <f t="shared" si="3"/>
        <v>0</v>
      </c>
      <c r="AR19" s="444">
        <f t="shared" si="3"/>
        <v>0</v>
      </c>
      <c r="AS19" s="444">
        <f t="shared" si="3"/>
        <v>0</v>
      </c>
      <c r="AT19" s="444">
        <f t="shared" si="3"/>
        <v>1.4</v>
      </c>
      <c r="AU19" s="444">
        <f t="shared" si="3"/>
        <v>0</v>
      </c>
      <c r="AV19" s="444">
        <f t="shared" si="3"/>
        <v>0</v>
      </c>
      <c r="AW19" s="444">
        <f t="shared" si="3"/>
        <v>0</v>
      </c>
      <c r="AX19" s="444">
        <f t="shared" si="3"/>
        <v>0</v>
      </c>
      <c r="AY19" s="444">
        <f t="shared" si="3"/>
        <v>0</v>
      </c>
      <c r="AZ19" s="444">
        <f t="shared" si="3"/>
        <v>0</v>
      </c>
      <c r="BA19" s="444">
        <f t="shared" si="3"/>
        <v>0</v>
      </c>
      <c r="BB19" s="444">
        <f t="shared" si="3"/>
        <v>0</v>
      </c>
      <c r="BC19" s="444">
        <f t="shared" si="3"/>
        <v>0</v>
      </c>
      <c r="BD19" s="444">
        <f t="shared" si="3"/>
        <v>0</v>
      </c>
      <c r="BE19" s="444">
        <f t="shared" si="3"/>
        <v>0</v>
      </c>
      <c r="BF19" s="444">
        <f t="shared" si="3"/>
        <v>0</v>
      </c>
      <c r="BG19" s="444">
        <f t="shared" si="3"/>
        <v>0</v>
      </c>
      <c r="BH19" s="444">
        <f t="shared" si="3"/>
        <v>6</v>
      </c>
      <c r="BI19" s="444">
        <f t="shared" si="3"/>
        <v>0</v>
      </c>
      <c r="BJ19" s="444">
        <f t="shared" si="3"/>
        <v>0</v>
      </c>
      <c r="BK19" s="444">
        <f t="shared" si="3"/>
        <v>0</v>
      </c>
      <c r="BL19" s="444">
        <f t="shared" si="3"/>
        <v>0</v>
      </c>
      <c r="BM19" s="444">
        <f t="shared" si="3"/>
        <v>0</v>
      </c>
      <c r="BN19" s="444">
        <f t="shared" si="3"/>
        <v>0</v>
      </c>
      <c r="BO19" s="444">
        <f t="shared" si="3"/>
        <v>0</v>
      </c>
      <c r="BP19" s="444">
        <f t="shared" ref="BP19:BY19" si="4">BP16*BP17/1000</f>
        <v>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0</v>
      </c>
      <c r="BW19" s="444">
        <f t="shared" si="4"/>
        <v>0</v>
      </c>
      <c r="BX19" s="444">
        <f t="shared" si="4"/>
        <v>4</v>
      </c>
      <c r="BY19" s="305">
        <f t="shared" si="4"/>
        <v>0</v>
      </c>
      <c r="BZ19" s="511">
        <f>BZ16*BZ17/1000</f>
        <v>3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14">
        <f>ССЫЛКИ!H3</f>
        <v>105</v>
      </c>
      <c r="K20" s="414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512">
        <f>ССЫЛКИ!BX3</f>
        <v>580</v>
      </c>
    </row>
    <row r="21" spans="1:79" ht="15.75" customHeight="1">
      <c r="A21" s="593" t="s">
        <v>56</v>
      </c>
      <c r="B21" s="594"/>
      <c r="C21" s="450">
        <f>SUM(D21:BZ21)</f>
        <v>7442</v>
      </c>
      <c r="D21" s="433">
        <f t="shared" ref="D21:BZ21" si="5">D19*D20</f>
        <v>0</v>
      </c>
      <c r="E21" s="435">
        <f t="shared" si="5"/>
        <v>0</v>
      </c>
      <c r="F21" s="412">
        <f t="shared" si="5"/>
        <v>0</v>
      </c>
      <c r="G21" s="413">
        <f t="shared" si="5"/>
        <v>0</v>
      </c>
      <c r="H21" s="413">
        <f t="shared" si="5"/>
        <v>0</v>
      </c>
      <c r="I21" s="413">
        <f t="shared" si="5"/>
        <v>0</v>
      </c>
      <c r="J21" s="413">
        <f t="shared" si="5"/>
        <v>0</v>
      </c>
      <c r="K21" s="413">
        <f t="shared" si="5"/>
        <v>0</v>
      </c>
      <c r="L21" s="444">
        <f t="shared" si="5"/>
        <v>34.840000000000003</v>
      </c>
      <c r="M21" s="444">
        <f t="shared" si="5"/>
        <v>94.8</v>
      </c>
      <c r="N21" s="444">
        <f t="shared" si="5"/>
        <v>2.41</v>
      </c>
      <c r="O21" s="444">
        <f t="shared" si="5"/>
        <v>0</v>
      </c>
      <c r="P21" s="444">
        <f t="shared" si="5"/>
        <v>95</v>
      </c>
      <c r="Q21" s="444">
        <f t="shared" si="5"/>
        <v>794.94999999999993</v>
      </c>
      <c r="R21" s="444">
        <f t="shared" si="5"/>
        <v>0</v>
      </c>
      <c r="S21" s="444">
        <f t="shared" si="5"/>
        <v>0</v>
      </c>
      <c r="T21" s="444">
        <f t="shared" si="5"/>
        <v>0</v>
      </c>
      <c r="U21" s="444">
        <f t="shared" si="5"/>
        <v>0</v>
      </c>
      <c r="V21" s="444">
        <f t="shared" si="5"/>
        <v>0</v>
      </c>
      <c r="W21" s="444">
        <f t="shared" si="5"/>
        <v>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0</v>
      </c>
      <c r="AB21" s="444">
        <f t="shared" si="5"/>
        <v>0</v>
      </c>
      <c r="AC21" s="444">
        <f t="shared" si="5"/>
        <v>0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450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0</v>
      </c>
      <c r="AS21" s="444">
        <f t="shared" si="5"/>
        <v>0</v>
      </c>
      <c r="AT21" s="444">
        <f t="shared" si="5"/>
        <v>1358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0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0</v>
      </c>
      <c r="BF21" s="444">
        <f t="shared" si="5"/>
        <v>0</v>
      </c>
      <c r="BG21" s="444">
        <f t="shared" si="5"/>
        <v>0</v>
      </c>
      <c r="BH21" s="444">
        <f t="shared" si="5"/>
        <v>2640</v>
      </c>
      <c r="BI21" s="444">
        <f t="shared" si="5"/>
        <v>0</v>
      </c>
      <c r="BJ21" s="444">
        <f t="shared" si="5"/>
        <v>0</v>
      </c>
      <c r="BK21" s="444">
        <f t="shared" si="5"/>
        <v>0</v>
      </c>
      <c r="BL21" s="444">
        <f t="shared" si="5"/>
        <v>0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0</v>
      </c>
      <c r="BW21" s="444">
        <f t="shared" si="5"/>
        <v>0</v>
      </c>
      <c r="BX21" s="444">
        <f t="shared" si="5"/>
        <v>232</v>
      </c>
      <c r="BY21" s="221">
        <f t="shared" si="5"/>
        <v>0</v>
      </c>
      <c r="BZ21" s="513">
        <f t="shared" si="5"/>
        <v>1740</v>
      </c>
    </row>
    <row r="22" spans="1:79" ht="15.75" customHeight="1">
      <c r="A22" s="593" t="s">
        <v>57</v>
      </c>
      <c r="B22" s="594"/>
      <c r="C22" s="451">
        <f>C21/C18</f>
        <v>74.42</v>
      </c>
    </row>
    <row r="23" spans="1:79" ht="13.9" hidden="1" customHeight="1">
      <c r="G23">
        <f ca="1">SUMPRODUCT(SIGN(CELL("width",OFFSET(D33,,N(INDEX(COLUMN(D33:BZ33)-COLUMN(D33),))))),D33:BZ33)</f>
        <v>7442</v>
      </c>
      <c r="J23">
        <f>ROUND((((71.71-C22))*100+SUM(N8:N10)),4)</f>
        <v>-268.58999999999997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2.6</v>
      </c>
      <c r="M28" s="15">
        <f t="shared" si="6"/>
        <v>12</v>
      </c>
      <c r="N28" s="15">
        <f t="shared" si="6"/>
        <v>2.41</v>
      </c>
      <c r="O28" s="15">
        <f t="shared" si="6"/>
        <v>0</v>
      </c>
      <c r="P28" s="15">
        <f t="shared" si="6"/>
        <v>1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60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14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60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30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>T29</f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 thickTop="1">
      <c r="A31" s="588" t="s">
        <v>55</v>
      </c>
      <c r="B31" s="589"/>
      <c r="C31" s="20"/>
      <c r="D31" s="80">
        <f>D28*D29/1000</f>
        <v>0</v>
      </c>
      <c r="E31" s="40">
        <f t="shared" ref="E31:BP31" si="10">E28*E29/1000</f>
        <v>0</v>
      </c>
      <c r="F31" s="40">
        <f t="shared" si="10"/>
        <v>0</v>
      </c>
      <c r="G31" s="40">
        <f>G28*G29</f>
        <v>0</v>
      </c>
      <c r="H31" s="40">
        <f t="shared" si="10"/>
        <v>0</v>
      </c>
      <c r="I31" s="40">
        <f t="shared" si="10"/>
        <v>0</v>
      </c>
      <c r="J31" s="40">
        <f t="shared" si="10"/>
        <v>0</v>
      </c>
      <c r="K31" s="40">
        <f t="shared" si="10"/>
        <v>0</v>
      </c>
      <c r="L31" s="40">
        <f t="shared" si="10"/>
        <v>0.26</v>
      </c>
      <c r="M31" s="40">
        <f t="shared" si="10"/>
        <v>1.2</v>
      </c>
      <c r="N31" s="40">
        <f t="shared" si="10"/>
        <v>0.24099999999999999</v>
      </c>
      <c r="O31" s="40">
        <f t="shared" si="10"/>
        <v>0</v>
      </c>
      <c r="P31" s="40">
        <f t="shared" si="10"/>
        <v>0.1</v>
      </c>
      <c r="Q31" s="40">
        <f>Q28*Q29</f>
        <v>100</v>
      </c>
      <c r="R31" s="40">
        <f t="shared" si="10"/>
        <v>0</v>
      </c>
      <c r="S31" s="40">
        <f>S28*S29/1000</f>
        <v>0</v>
      </c>
      <c r="T31" s="40">
        <f t="shared" si="10"/>
        <v>0</v>
      </c>
      <c r="U31" s="40">
        <f t="shared" si="10"/>
        <v>0</v>
      </c>
      <c r="V31" s="40">
        <f t="shared" si="10"/>
        <v>0</v>
      </c>
      <c r="W31" s="40">
        <f t="shared" si="10"/>
        <v>0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0</v>
      </c>
      <c r="AB31" s="40">
        <f t="shared" si="10"/>
        <v>0</v>
      </c>
      <c r="AC31" s="40">
        <f t="shared" si="10"/>
        <v>0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6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0</v>
      </c>
      <c r="AS31" s="40">
        <f t="shared" si="10"/>
        <v>0</v>
      </c>
      <c r="AT31" s="40">
        <f t="shared" si="10"/>
        <v>1.4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0</v>
      </c>
      <c r="BF31" s="40">
        <f t="shared" si="10"/>
        <v>0</v>
      </c>
      <c r="BG31" s="40">
        <f t="shared" si="10"/>
        <v>0</v>
      </c>
      <c r="BH31" s="40">
        <f t="shared" si="10"/>
        <v>6</v>
      </c>
      <c r="BI31" s="40">
        <f t="shared" si="10"/>
        <v>0</v>
      </c>
      <c r="BJ31" s="40">
        <f t="shared" si="10"/>
        <v>0</v>
      </c>
      <c r="BK31" s="40">
        <f t="shared" si="10"/>
        <v>0</v>
      </c>
      <c r="BL31" s="40">
        <f t="shared" si="10"/>
        <v>0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0</v>
      </c>
      <c r="BQ31" s="40">
        <f t="shared" ref="BQ31:BY31" si="11">BQ28*BQ29/1000</f>
        <v>0</v>
      </c>
      <c r="BR31" s="40">
        <f t="shared" si="11"/>
        <v>0</v>
      </c>
      <c r="BS31" s="40">
        <f t="shared" si="11"/>
        <v>0</v>
      </c>
      <c r="BT31" s="40">
        <f t="shared" si="11"/>
        <v>0</v>
      </c>
      <c r="BU31" s="40">
        <f t="shared" si="11"/>
        <v>0</v>
      </c>
      <c r="BV31" s="40">
        <f t="shared" si="11"/>
        <v>0</v>
      </c>
      <c r="BW31" s="40">
        <f t="shared" si="11"/>
        <v>0</v>
      </c>
      <c r="BX31" s="40">
        <f t="shared" si="11"/>
        <v>4</v>
      </c>
      <c r="BY31" s="38">
        <f t="shared" si="11"/>
        <v>0</v>
      </c>
      <c r="BZ31" s="38">
        <f>BZ28*BZ29/1000</f>
        <v>3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34.840000000000003</v>
      </c>
      <c r="M33" s="92">
        <f t="shared" si="12"/>
        <v>94.8</v>
      </c>
      <c r="N33" s="92">
        <f t="shared" si="12"/>
        <v>2.41</v>
      </c>
      <c r="O33" s="92">
        <f t="shared" si="12"/>
        <v>0</v>
      </c>
      <c r="P33" s="92">
        <f t="shared" si="12"/>
        <v>95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450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1358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2640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0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1" t="s">
        <v>63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>
        <v>1.34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>
        <v>30</v>
      </c>
      <c r="AO39" s="177"/>
      <c r="AP39" s="177"/>
      <c r="AQ39" s="177"/>
      <c r="AR39" s="177"/>
      <c r="AS39" s="177"/>
      <c r="AT39" s="177"/>
      <c r="AU39" s="177"/>
      <c r="AV39" s="177">
        <v>63</v>
      </c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8"/>
      <c r="BZ39" s="198"/>
      <c r="CA39">
        <f t="shared" ref="CA39:CA44" si="14">SUMPRODUCT($D39:$BZ39,$D$51:$BZ$51)/1000</f>
        <v>9.5983999999999998</v>
      </c>
    </row>
    <row r="40" spans="1:79">
      <c r="A40" s="599" t="s">
        <v>311</v>
      </c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>
        <v>2.9</v>
      </c>
      <c r="M40" s="177"/>
      <c r="N40" s="177">
        <v>1.3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>
        <v>10</v>
      </c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>
        <v>120</v>
      </c>
      <c r="BQ40" s="177"/>
      <c r="BR40" s="177"/>
      <c r="BS40" s="177"/>
      <c r="BT40" s="177"/>
      <c r="BU40" s="177"/>
      <c r="BV40" s="177"/>
      <c r="BW40" s="177"/>
      <c r="BX40" s="177"/>
      <c r="BY40" s="198"/>
      <c r="BZ40" s="198"/>
      <c r="CA40">
        <f t="shared" si="14"/>
        <v>27.701599999999999</v>
      </c>
    </row>
    <row r="41" spans="1:79">
      <c r="A41" s="612" t="s">
        <v>301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98"/>
      <c r="BZ41" s="198"/>
      <c r="CA41">
        <f t="shared" si="14"/>
        <v>2.3199999999999998</v>
      </c>
    </row>
    <row r="42" spans="1:79">
      <c r="A42" s="653" t="s">
        <v>337</v>
      </c>
      <c r="B42" s="590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365"/>
      <c r="S42" s="266"/>
      <c r="T42" s="266"/>
      <c r="U42" s="266"/>
      <c r="V42" s="266"/>
      <c r="W42" s="266"/>
      <c r="X42" s="266"/>
      <c r="Y42" s="266"/>
      <c r="Z42" s="266"/>
      <c r="AA42" s="30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  <c r="AR42" s="294">
        <v>200</v>
      </c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198"/>
      <c r="BZ42" s="198"/>
      <c r="CA42">
        <f t="shared" si="14"/>
        <v>34.799999999999997</v>
      </c>
    </row>
    <row r="43" spans="1:79">
      <c r="A43" s="599"/>
      <c r="B43" s="661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299"/>
      <c r="BZ43" s="177"/>
      <c r="CA43">
        <f t="shared" si="14"/>
        <v>0</v>
      </c>
    </row>
    <row r="44" spans="1:79">
      <c r="A44" s="599"/>
      <c r="B44" s="600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99"/>
      <c r="BZ44" s="177"/>
      <c r="CA44">
        <f t="shared" si="14"/>
        <v>0</v>
      </c>
    </row>
    <row r="45" spans="1:79">
      <c r="A45" s="612"/>
      <c r="B45" s="613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177"/>
      <c r="BZ45" s="177"/>
    </row>
    <row r="46" spans="1:79" ht="15.6" hidden="1" customHeight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t="15.6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2.9</v>
      </c>
      <c r="M47" s="177">
        <f t="shared" si="15"/>
        <v>0</v>
      </c>
      <c r="N47" s="177">
        <f t="shared" si="15"/>
        <v>2.64</v>
      </c>
      <c r="O47" s="177">
        <f t="shared" si="15"/>
        <v>0</v>
      </c>
      <c r="P47" s="177">
        <f t="shared" si="15"/>
        <v>0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0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30</v>
      </c>
      <c r="AO47" s="177">
        <f t="shared" si="15"/>
        <v>0</v>
      </c>
      <c r="AP47" s="177">
        <f t="shared" si="15"/>
        <v>0</v>
      </c>
      <c r="AQ47" s="177">
        <f t="shared" si="15"/>
        <v>0</v>
      </c>
      <c r="AR47" s="177">
        <f t="shared" si="15"/>
        <v>200</v>
      </c>
      <c r="AS47" s="177">
        <f t="shared" si="15"/>
        <v>0</v>
      </c>
      <c r="AT47" s="177">
        <f t="shared" si="15"/>
        <v>0</v>
      </c>
      <c r="AU47" s="177">
        <f t="shared" si="15"/>
        <v>0</v>
      </c>
      <c r="AV47" s="177">
        <f t="shared" si="15"/>
        <v>63</v>
      </c>
      <c r="AW47" s="177">
        <f t="shared" si="15"/>
        <v>0</v>
      </c>
      <c r="AX47" s="177">
        <f t="shared" si="15"/>
        <v>10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0</v>
      </c>
      <c r="BJ47" s="177">
        <f t="shared" si="15"/>
        <v>0</v>
      </c>
      <c r="BK47" s="177">
        <f t="shared" si="15"/>
        <v>0</v>
      </c>
      <c r="BL47" s="177">
        <f t="shared" si="15"/>
        <v>0</v>
      </c>
      <c r="BM47" s="177">
        <f t="shared" si="15"/>
        <v>0</v>
      </c>
      <c r="BN47" s="177">
        <f t="shared" si="15"/>
        <v>0</v>
      </c>
      <c r="BO47" s="177">
        <f t="shared" si="15"/>
        <v>0</v>
      </c>
      <c r="BP47" s="177">
        <f t="shared" ref="BP47:BZ47" si="16">SUM(BP39:BP45)</f>
        <v>120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0</v>
      </c>
      <c r="BW47" s="177">
        <f t="shared" si="16"/>
        <v>0</v>
      </c>
      <c r="BX47" s="177">
        <f t="shared" si="16"/>
        <v>40</v>
      </c>
      <c r="BY47" s="177">
        <f t="shared" si="16"/>
        <v>0</v>
      </c>
      <c r="BZ47" s="177">
        <f t="shared" si="16"/>
        <v>0</v>
      </c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 t="shared" ref="D48:BO48" si="17">C48</f>
        <v>100</v>
      </c>
      <c r="E48" s="177">
        <f t="shared" si="17"/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>T48</f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ref="BP48:BZ48" si="18">BO48</f>
        <v>100</v>
      </c>
      <c r="BQ48" s="177">
        <f t="shared" si="18"/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77">
        <f t="shared" si="18"/>
        <v>100</v>
      </c>
      <c r="BZ48" s="177">
        <f t="shared" si="18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17">
        <f>J47*J48/1000</f>
        <v>0</v>
      </c>
      <c r="K50" s="417">
        <f>K47*K48/1000</f>
        <v>0</v>
      </c>
      <c r="L50" s="444">
        <f t="shared" ref="L50:BV50" si="19">L47*L48/1000</f>
        <v>0.28999999999999998</v>
      </c>
      <c r="M50" s="444">
        <f t="shared" si="19"/>
        <v>0</v>
      </c>
      <c r="N50" s="444">
        <f t="shared" si="19"/>
        <v>0.26400000000000001</v>
      </c>
      <c r="O50" s="444">
        <f t="shared" si="19"/>
        <v>0</v>
      </c>
      <c r="P50" s="444">
        <f t="shared" si="19"/>
        <v>0</v>
      </c>
      <c r="Q50" s="444">
        <f t="shared" si="19"/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3</v>
      </c>
      <c r="AO50" s="444">
        <f t="shared" si="19"/>
        <v>0</v>
      </c>
      <c r="AP50" s="444">
        <f t="shared" si="19"/>
        <v>0</v>
      </c>
      <c r="AQ50" s="444">
        <f t="shared" si="19"/>
        <v>0</v>
      </c>
      <c r="AR50" s="444">
        <f t="shared" si="19"/>
        <v>20</v>
      </c>
      <c r="AS50" s="444">
        <f t="shared" si="19"/>
        <v>0</v>
      </c>
      <c r="AT50" s="444">
        <f t="shared" si="19"/>
        <v>0</v>
      </c>
      <c r="AU50" s="444">
        <f t="shared" si="19"/>
        <v>0</v>
      </c>
      <c r="AV50" s="444">
        <f t="shared" si="19"/>
        <v>6.3</v>
      </c>
      <c r="AW50" s="444">
        <f t="shared" si="19"/>
        <v>0</v>
      </c>
      <c r="AX50" s="444">
        <f t="shared" si="19"/>
        <v>1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0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0</v>
      </c>
      <c r="BJ50" s="444">
        <f t="shared" si="19"/>
        <v>0</v>
      </c>
      <c r="BK50" s="444">
        <f t="shared" si="19"/>
        <v>0</v>
      </c>
      <c r="BL50" s="444">
        <f t="shared" si="19"/>
        <v>0</v>
      </c>
      <c r="BM50" s="444">
        <f t="shared" si="19"/>
        <v>0</v>
      </c>
      <c r="BN50" s="444">
        <f t="shared" si="19"/>
        <v>0</v>
      </c>
      <c r="BO50" s="444">
        <f t="shared" si="19"/>
        <v>0</v>
      </c>
      <c r="BP50" s="444">
        <f>BP47*BP48/1000</f>
        <v>12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0</v>
      </c>
      <c r="BW50" s="444">
        <f>BW47*BW48/1000</f>
        <v>0</v>
      </c>
      <c r="BX50" s="444">
        <f>BX47*BX48/1000</f>
        <v>4</v>
      </c>
      <c r="BY50" s="181">
        <f>BY47*BY48/1000</f>
        <v>0</v>
      </c>
      <c r="BZ50" s="509">
        <f>BZ47*BZ48/1000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19">
        <f>ССЫЛКИ!H3</f>
        <v>105</v>
      </c>
      <c r="K51" s="419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182">
        <f>ССЫЛКИ!BW3</f>
        <v>510</v>
      </c>
      <c r="BZ51" s="510">
        <f>ССЫЛКИ!BX3</f>
        <v>580</v>
      </c>
    </row>
    <row r="52" spans="1:78" ht="15.75">
      <c r="A52" s="593" t="s">
        <v>56</v>
      </c>
      <c r="B52" s="594"/>
      <c r="C52" s="450">
        <f>SUM(D52:BZ52)</f>
        <v>7442</v>
      </c>
      <c r="D52" s="421">
        <f t="shared" ref="D52:BX52" si="20">D50*D51</f>
        <v>0</v>
      </c>
      <c r="E52" s="430">
        <f t="shared" si="20"/>
        <v>0</v>
      </c>
      <c r="F52" s="422">
        <f t="shared" si="20"/>
        <v>0</v>
      </c>
      <c r="G52" s="417">
        <f t="shared" si="20"/>
        <v>0</v>
      </c>
      <c r="H52" s="417">
        <f t="shared" si="20"/>
        <v>0</v>
      </c>
      <c r="I52" s="417">
        <f t="shared" si="20"/>
        <v>0</v>
      </c>
      <c r="J52" s="417">
        <f t="shared" si="20"/>
        <v>0</v>
      </c>
      <c r="K52" s="417">
        <f t="shared" si="20"/>
        <v>0</v>
      </c>
      <c r="L52" s="444">
        <f t="shared" si="20"/>
        <v>38.86</v>
      </c>
      <c r="M52" s="444">
        <f t="shared" si="20"/>
        <v>0</v>
      </c>
      <c r="N52" s="444">
        <f t="shared" si="20"/>
        <v>2.64</v>
      </c>
      <c r="O52" s="444">
        <f t="shared" si="20"/>
        <v>0</v>
      </c>
      <c r="P52" s="444">
        <f t="shared" si="20"/>
        <v>0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0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360</v>
      </c>
      <c r="AO52" s="444">
        <f t="shared" si="20"/>
        <v>0</v>
      </c>
      <c r="AP52" s="444">
        <f t="shared" si="20"/>
        <v>0</v>
      </c>
      <c r="AQ52" s="444">
        <f t="shared" si="20"/>
        <v>0</v>
      </c>
      <c r="AR52" s="444">
        <f t="shared" si="20"/>
        <v>3480</v>
      </c>
      <c r="AS52" s="444">
        <f t="shared" si="20"/>
        <v>0</v>
      </c>
      <c r="AT52" s="444">
        <f t="shared" si="20"/>
        <v>0</v>
      </c>
      <c r="AU52" s="444">
        <f t="shared" si="20"/>
        <v>0</v>
      </c>
      <c r="AV52" s="444">
        <f t="shared" si="20"/>
        <v>598.5</v>
      </c>
      <c r="AW52" s="444">
        <f t="shared" si="20"/>
        <v>0</v>
      </c>
      <c r="AX52" s="444">
        <f t="shared" si="20"/>
        <v>330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0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0</v>
      </c>
      <c r="BJ52" s="444">
        <f t="shared" si="20"/>
        <v>0</v>
      </c>
      <c r="BK52" s="444">
        <f t="shared" si="20"/>
        <v>0</v>
      </c>
      <c r="BL52" s="444">
        <f t="shared" si="20"/>
        <v>0</v>
      </c>
      <c r="BM52" s="444">
        <f t="shared" si="20"/>
        <v>0</v>
      </c>
      <c r="BN52" s="444">
        <f t="shared" si="20"/>
        <v>0</v>
      </c>
      <c r="BO52" s="444">
        <f t="shared" si="20"/>
        <v>0</v>
      </c>
      <c r="BP52" s="444">
        <f t="shared" si="20"/>
        <v>2400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0</v>
      </c>
      <c r="BW52" s="444">
        <f t="shared" si="20"/>
        <v>0</v>
      </c>
      <c r="BX52" s="444">
        <f t="shared" si="20"/>
        <v>232</v>
      </c>
      <c r="BY52" s="181">
        <f>BY50*BY51</f>
        <v>0</v>
      </c>
      <c r="BZ52" s="509">
        <f>BZ50*BZ51</f>
        <v>0</v>
      </c>
    </row>
    <row r="53" spans="1:78" ht="15.75">
      <c r="A53" s="593" t="s">
        <v>57</v>
      </c>
      <c r="B53" s="594"/>
      <c r="C53" s="451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1">SUM(D39:D45)</f>
        <v>0</v>
      </c>
      <c r="E55" s="177">
        <f t="shared" si="21"/>
        <v>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2.9</v>
      </c>
      <c r="M55" s="177">
        <f t="shared" ref="M55:BX55" si="22">SUM(M39:M45)</f>
        <v>0</v>
      </c>
      <c r="N55" s="177">
        <f t="shared" si="22"/>
        <v>2.64</v>
      </c>
      <c r="O55" s="177">
        <f t="shared" si="22"/>
        <v>0</v>
      </c>
      <c r="P55" s="177">
        <f t="shared" si="22"/>
        <v>0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0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30</v>
      </c>
      <c r="AO55" s="177">
        <f t="shared" si="22"/>
        <v>0</v>
      </c>
      <c r="AP55" s="177">
        <f t="shared" si="22"/>
        <v>0</v>
      </c>
      <c r="AQ55" s="177">
        <f t="shared" si="22"/>
        <v>0</v>
      </c>
      <c r="AR55" s="177">
        <f t="shared" si="22"/>
        <v>200</v>
      </c>
      <c r="AS55" s="177">
        <f t="shared" si="22"/>
        <v>0</v>
      </c>
      <c r="AT55" s="177">
        <f t="shared" si="22"/>
        <v>0</v>
      </c>
      <c r="AU55" s="177">
        <f t="shared" si="22"/>
        <v>0</v>
      </c>
      <c r="AV55" s="177">
        <f t="shared" si="22"/>
        <v>63</v>
      </c>
      <c r="AW55" s="177">
        <f t="shared" si="22"/>
        <v>0</v>
      </c>
      <c r="AX55" s="177">
        <f t="shared" si="22"/>
        <v>10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0</v>
      </c>
      <c r="BJ55" s="177">
        <f t="shared" si="22"/>
        <v>0</v>
      </c>
      <c r="BK55" s="177">
        <f t="shared" si="22"/>
        <v>0</v>
      </c>
      <c r="BL55" s="177">
        <f t="shared" si="22"/>
        <v>0</v>
      </c>
      <c r="BM55" s="177">
        <f t="shared" si="22"/>
        <v>0</v>
      </c>
      <c r="BN55" s="177">
        <f t="shared" si="22"/>
        <v>0</v>
      </c>
      <c r="BO55" s="177">
        <f t="shared" si="22"/>
        <v>0</v>
      </c>
      <c r="BP55" s="177">
        <f t="shared" si="22"/>
        <v>120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0</v>
      </c>
      <c r="BW55" s="177">
        <f t="shared" si="22"/>
        <v>0</v>
      </c>
      <c r="BX55" s="177">
        <f t="shared" si="22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>T56</f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85">
        <f t="shared" si="24"/>
        <v>100</v>
      </c>
      <c r="BZ56" s="185">
        <f t="shared" si="24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3.9" hidden="1" customHeight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0.28999999999999998</v>
      </c>
      <c r="M58" s="181">
        <f t="shared" si="25"/>
        <v>0</v>
      </c>
      <c r="N58" s="181">
        <f t="shared" si="25"/>
        <v>0.26400000000000001</v>
      </c>
      <c r="O58" s="181">
        <f t="shared" si="25"/>
        <v>0</v>
      </c>
      <c r="P58" s="181">
        <f t="shared" si="25"/>
        <v>0</v>
      </c>
      <c r="Q58" s="181">
        <f t="shared" si="25"/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3</v>
      </c>
      <c r="AO58" s="181">
        <f t="shared" si="25"/>
        <v>0</v>
      </c>
      <c r="AP58" s="181">
        <f t="shared" si="25"/>
        <v>0</v>
      </c>
      <c r="AQ58" s="181">
        <f t="shared" si="25"/>
        <v>0</v>
      </c>
      <c r="AR58" s="181">
        <f t="shared" si="25"/>
        <v>20</v>
      </c>
      <c r="AS58" s="181">
        <f t="shared" si="25"/>
        <v>0</v>
      </c>
      <c r="AT58" s="181">
        <f t="shared" si="25"/>
        <v>0</v>
      </c>
      <c r="AU58" s="181">
        <f t="shared" si="25"/>
        <v>0</v>
      </c>
      <c r="AV58" s="181">
        <f t="shared" si="25"/>
        <v>6.3</v>
      </c>
      <c r="AW58" s="181">
        <f t="shared" si="25"/>
        <v>0</v>
      </c>
      <c r="AX58" s="181">
        <f t="shared" si="25"/>
        <v>1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0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0</v>
      </c>
      <c r="BJ58" s="181">
        <f t="shared" si="25"/>
        <v>0</v>
      </c>
      <c r="BK58" s="181">
        <f t="shared" si="25"/>
        <v>0</v>
      </c>
      <c r="BL58" s="181">
        <f t="shared" si="25"/>
        <v>0</v>
      </c>
      <c r="BM58" s="181">
        <f t="shared" si="25"/>
        <v>0</v>
      </c>
      <c r="BN58" s="181">
        <f t="shared" si="25"/>
        <v>0</v>
      </c>
      <c r="BO58" s="181">
        <f t="shared" si="25"/>
        <v>0</v>
      </c>
      <c r="BP58" s="181">
        <f>BP55*BP56/1000</f>
        <v>12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6">E58*E59</f>
        <v>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38.86</v>
      </c>
      <c r="M60" s="191">
        <f t="shared" si="26"/>
        <v>0</v>
      </c>
      <c r="N60" s="191">
        <f t="shared" si="26"/>
        <v>2.64</v>
      </c>
      <c r="O60" s="191">
        <f t="shared" si="26"/>
        <v>0</v>
      </c>
      <c r="P60" s="191">
        <f t="shared" si="26"/>
        <v>0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0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360</v>
      </c>
      <c r="AO60" s="191">
        <f t="shared" si="26"/>
        <v>0</v>
      </c>
      <c r="AP60" s="191">
        <f t="shared" si="26"/>
        <v>0</v>
      </c>
      <c r="AQ60" s="191">
        <f t="shared" si="26"/>
        <v>0</v>
      </c>
      <c r="AR60" s="191">
        <f t="shared" si="26"/>
        <v>3480</v>
      </c>
      <c r="AS60" s="191">
        <f t="shared" si="26"/>
        <v>0</v>
      </c>
      <c r="AT60" s="191">
        <f t="shared" si="26"/>
        <v>0</v>
      </c>
      <c r="AU60" s="191">
        <f t="shared" si="26"/>
        <v>0</v>
      </c>
      <c r="AV60" s="191">
        <f t="shared" si="26"/>
        <v>598.5</v>
      </c>
      <c r="AW60" s="191">
        <f t="shared" si="26"/>
        <v>0</v>
      </c>
      <c r="AX60" s="191">
        <f t="shared" si="26"/>
        <v>330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0</v>
      </c>
      <c r="BJ60" s="191">
        <f t="shared" si="26"/>
        <v>0</v>
      </c>
      <c r="BK60" s="191">
        <f t="shared" si="26"/>
        <v>0</v>
      </c>
      <c r="BL60" s="191">
        <f t="shared" si="26"/>
        <v>0</v>
      </c>
      <c r="BM60" s="191">
        <f t="shared" si="26"/>
        <v>0</v>
      </c>
      <c r="BN60" s="191">
        <f t="shared" si="26"/>
        <v>0</v>
      </c>
      <c r="BO60" s="191">
        <f t="shared" si="26"/>
        <v>0</v>
      </c>
      <c r="BP60" s="191">
        <f t="shared" si="26"/>
        <v>2400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0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3.9" hidden="1" customHeight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ROUND((((71.71-C53))*100+SUM(N39:N41)),4)</f>
        <v>-268.36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5:B45"/>
    <mergeCell ref="A43:B43"/>
    <mergeCell ref="A44:B44"/>
    <mergeCell ref="A39:B39"/>
    <mergeCell ref="A40:B40"/>
    <mergeCell ref="A41:B41"/>
    <mergeCell ref="A42:B42"/>
    <mergeCell ref="A22:B22"/>
    <mergeCell ref="A33:B33"/>
    <mergeCell ref="A34:B34"/>
    <mergeCell ref="A28:B28"/>
    <mergeCell ref="A29:B29"/>
    <mergeCell ref="A30:B30"/>
    <mergeCell ref="A31:B31"/>
    <mergeCell ref="A32:B32"/>
    <mergeCell ref="D37:BX37"/>
    <mergeCell ref="A60:B60"/>
    <mergeCell ref="A61:B61"/>
    <mergeCell ref="A53:B53"/>
    <mergeCell ref="A55:B55"/>
    <mergeCell ref="A56:B56"/>
    <mergeCell ref="A57:B57"/>
    <mergeCell ref="A58:B58"/>
    <mergeCell ref="A52:B52"/>
    <mergeCell ref="A59:B59"/>
    <mergeCell ref="A47:B47"/>
    <mergeCell ref="A48:B48"/>
    <mergeCell ref="A49:B49"/>
    <mergeCell ref="A50:B50"/>
    <mergeCell ref="A51:B51"/>
    <mergeCell ref="A37:B38"/>
    <mergeCell ref="A1:BK1"/>
    <mergeCell ref="A2:BK2"/>
    <mergeCell ref="B3:BK3"/>
    <mergeCell ref="C4:BX4"/>
    <mergeCell ref="L5:A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8:B8"/>
    <mergeCell ref="A14:B14"/>
    <mergeCell ref="A11:B11"/>
    <mergeCell ref="A9:B9"/>
    <mergeCell ref="A13:B13"/>
    <mergeCell ref="A12:B12"/>
    <mergeCell ref="A10:B10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B1007"/>
  <sheetViews>
    <sheetView zoomScale="80" zoomScaleNormal="80" workbookViewId="0">
      <selection activeCell="M22" sqref="M22"/>
    </sheetView>
  </sheetViews>
  <sheetFormatPr defaultColWidth="12.625" defaultRowHeight="15" customHeight="1"/>
  <cols>
    <col min="1" max="1" width="28.375" customWidth="1"/>
    <col min="2" max="2" width="8.625" customWidth="1"/>
    <col min="3" max="3" width="10.25" customWidth="1"/>
    <col min="4" max="5" width="8.375" hidden="1" customWidth="1"/>
    <col min="6" max="6" width="9.5" bestFit="1" customWidth="1"/>
    <col min="7" max="7" width="9" hidden="1" customWidth="1"/>
    <col min="8" max="9" width="8.375" hidden="1" customWidth="1"/>
    <col min="10" max="10" width="9" hidden="1" customWidth="1"/>
    <col min="11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8" hidden="1" customWidth="1"/>
    <col min="18" max="18" width="9.125" hidden="1" customWidth="1"/>
    <col min="19" max="19" width="9.5" hidden="1" customWidth="1"/>
    <col min="20" max="20" width="9.125" bestFit="1" customWidth="1"/>
    <col min="21" max="22" width="9.125" hidden="1" customWidth="1"/>
    <col min="23" max="26" width="7.875" hidden="1" customWidth="1"/>
    <col min="27" max="27" width="9.5" hidden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25" bestFit="1" customWidth="1"/>
    <col min="34" max="39" width="7.375" hidden="1" customWidth="1"/>
    <col min="40" max="40" width="8.375" hidden="1" customWidth="1"/>
    <col min="41" max="41" width="7.375" hidden="1" customWidth="1"/>
    <col min="42" max="43" width="8.375" hidden="1" customWidth="1"/>
    <col min="44" max="44" width="9.5" bestFit="1" customWidth="1"/>
    <col min="45" max="45" width="7.375" hidden="1" customWidth="1"/>
    <col min="46" max="46" width="9.125" bestFit="1" customWidth="1"/>
    <col min="47" max="48" width="8" hidden="1" customWidth="1"/>
    <col min="49" max="49" width="9.125" hidden="1" customWidth="1"/>
    <col min="50" max="50" width="9.125" bestFit="1" customWidth="1"/>
    <col min="51" max="53" width="9.125" hidden="1" customWidth="1"/>
    <col min="54" max="54" width="9.5" bestFit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" hidden="1" customWidth="1"/>
    <col min="61" max="61" width="7.375" hidden="1" customWidth="1"/>
    <col min="62" max="62" width="8.375" bestFit="1" customWidth="1"/>
    <col min="63" max="63" width="8" bestFit="1" customWidth="1"/>
    <col min="64" max="64" width="8.375" bestFit="1" customWidth="1"/>
    <col min="65" max="67" width="7.375" hidden="1" customWidth="1"/>
    <col min="68" max="68" width="9.5" bestFit="1" customWidth="1"/>
    <col min="69" max="73" width="8.375" hidden="1" customWidth="1"/>
    <col min="74" max="74" width="9.5" bestFit="1" customWidth="1"/>
    <col min="75" max="75" width="7.375" hidden="1" customWidth="1"/>
    <col min="76" max="76" width="8.375" bestFit="1" customWidth="1"/>
    <col min="77" max="78" width="8.375" hidden="1" customWidth="1"/>
    <col min="79" max="79" width="9.875" hidden="1" customWidth="1"/>
  </cols>
  <sheetData>
    <row r="1" spans="1:79" ht="18.75">
      <c r="A1" s="644" t="str">
        <f>'Автомат. ввод'!N10</f>
        <v>МКОУ " _________________ СОШ"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79" ht="15.75">
      <c r="A2" s="645" t="s">
        <v>47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79" ht="15.75">
      <c r="B4" s="31">
        <v>4</v>
      </c>
      <c r="C4" s="646" t="str">
        <f>ССЫЛКИ!A5</f>
        <v>Октябрь 2024 г.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79" ht="23.25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Пятница</v>
      </c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 ht="15" customHeight="1">
      <c r="A6" s="628" t="s">
        <v>50</v>
      </c>
      <c r="B6" s="685"/>
      <c r="C6" s="34"/>
      <c r="D6" s="632" t="s">
        <v>51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79" ht="207" customHeight="1">
      <c r="A7" s="686"/>
      <c r="B7" s="665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>
      <c r="A8" s="599" t="s">
        <v>311</v>
      </c>
      <c r="B8" s="666"/>
      <c r="C8" s="29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0.7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>
        <v>5</v>
      </c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>
        <v>100</v>
      </c>
      <c r="BQ8" s="15"/>
      <c r="BR8" s="15"/>
      <c r="BS8" s="15"/>
      <c r="BT8" s="15"/>
      <c r="BU8" s="15"/>
      <c r="BV8" s="15"/>
      <c r="BW8" s="15"/>
      <c r="BX8" s="15"/>
      <c r="BY8" s="35"/>
      <c r="BZ8" s="35"/>
      <c r="CA8" s="246">
        <f>SUMPRODUCT($E8:$BX8,$E$51:$BX$51)/1000</f>
        <v>21.657</v>
      </c>
    </row>
    <row r="9" spans="1:79">
      <c r="A9" s="674" t="s">
        <v>301</v>
      </c>
      <c r="B9" s="67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06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79">
        <v>40</v>
      </c>
      <c r="BY9" s="35"/>
      <c r="BZ9" s="35"/>
      <c r="CA9" s="246">
        <f>SUMPRODUCT($E9:$BX9,$E$51:$BX$51)/1000</f>
        <v>2.3199999999999998</v>
      </c>
    </row>
    <row r="10" spans="1:79">
      <c r="A10" s="682" t="s">
        <v>45</v>
      </c>
      <c r="B10" s="68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>
        <v>107.3</v>
      </c>
      <c r="BW10" s="317"/>
      <c r="BX10" s="266"/>
      <c r="BY10" s="283"/>
      <c r="BZ10" s="291"/>
      <c r="CA10" s="246">
        <f>SUMPRODUCT($D10:$BZ10,$D$51:$BZ$51)/1000</f>
        <v>11.803000000000001</v>
      </c>
    </row>
    <row r="11" spans="1:79">
      <c r="A11" s="678" t="s">
        <v>337</v>
      </c>
      <c r="B11" s="679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79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>
        <v>200</v>
      </c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326"/>
      <c r="BW11" s="15"/>
      <c r="BX11" s="270"/>
      <c r="BY11" s="35"/>
      <c r="BZ11" s="35"/>
      <c r="CA11" s="246">
        <f>SUMPRODUCT($D11:$BZ11,$D$51:$BZ$51)/1000</f>
        <v>34.799999999999997</v>
      </c>
    </row>
    <row r="12" spans="1:79">
      <c r="A12" s="680" t="s">
        <v>12</v>
      </c>
      <c r="B12" s="681"/>
      <c r="C12" s="318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92"/>
      <c r="O12" s="272"/>
      <c r="P12" s="272"/>
      <c r="Q12" s="272"/>
      <c r="R12" s="272"/>
      <c r="S12" s="272"/>
      <c r="T12" s="292">
        <v>16</v>
      </c>
      <c r="U12" s="272"/>
      <c r="V12" s="292"/>
      <c r="W12" s="323"/>
      <c r="X12" s="310"/>
      <c r="Y12" s="318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328"/>
      <c r="BW12" s="272"/>
      <c r="BX12" s="272"/>
      <c r="BY12" s="272"/>
      <c r="BZ12" s="292"/>
      <c r="CA12" s="246">
        <f>SUMPRODUCT($D12:$BZ12,$D$51:$BZ$51)/1000</f>
        <v>3.84</v>
      </c>
    </row>
    <row r="13" spans="1:79" ht="15" customHeight="1">
      <c r="A13" s="676"/>
      <c r="B13" s="677"/>
      <c r="C13" s="271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84"/>
      <c r="X13" s="266"/>
      <c r="Y13" s="271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329"/>
      <c r="BW13" s="266"/>
      <c r="BX13" s="266"/>
      <c r="BY13" s="266"/>
      <c r="BZ13" s="266"/>
      <c r="CA13" s="246">
        <f>SUMPRODUCT($E13:$BX13,$E$51:$BX$51)/1000</f>
        <v>0</v>
      </c>
    </row>
    <row r="14" spans="1:79">
      <c r="A14" s="672"/>
      <c r="B14" s="673"/>
      <c r="C14" s="309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324"/>
      <c r="X14" s="310"/>
      <c r="Y14" s="309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324"/>
      <c r="BX14" s="266"/>
      <c r="BY14" s="309"/>
      <c r="BZ14" s="66"/>
      <c r="CA14" s="246">
        <f>SUMPRODUCT($E14:$BX14,$E$51:$BX$51)/1000</f>
        <v>0</v>
      </c>
    </row>
    <row r="15" spans="1:79">
      <c r="A15" s="664"/>
      <c r="B15" s="66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66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66"/>
      <c r="BY15" s="35"/>
      <c r="BZ15" s="35"/>
      <c r="CA15" s="1"/>
    </row>
    <row r="16" spans="1:79" hidden="1">
      <c r="A16" s="638"/>
      <c r="B16" s="666"/>
      <c r="C16" s="35"/>
      <c r="D16" s="35">
        <f t="shared" ref="D16:BY16" si="0">SUM(D8:D15)</f>
        <v>0</v>
      </c>
      <c r="E16" s="35">
        <f t="shared" si="0"/>
        <v>0</v>
      </c>
      <c r="F16" s="35">
        <f t="shared" si="0"/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35">
        <f t="shared" si="0"/>
        <v>0.7</v>
      </c>
      <c r="O16" s="35">
        <f t="shared" si="0"/>
        <v>0</v>
      </c>
      <c r="P16" s="35">
        <f t="shared" si="0"/>
        <v>0</v>
      </c>
      <c r="Q16" s="35">
        <f t="shared" si="0"/>
        <v>0</v>
      </c>
      <c r="R16" s="35">
        <f t="shared" si="0"/>
        <v>0</v>
      </c>
      <c r="S16" s="35">
        <f t="shared" si="0"/>
        <v>0</v>
      </c>
      <c r="T16" s="35">
        <f t="shared" si="0"/>
        <v>16</v>
      </c>
      <c r="U16" s="35">
        <f t="shared" si="0"/>
        <v>0</v>
      </c>
      <c r="V16" s="35">
        <f t="shared" si="0"/>
        <v>0</v>
      </c>
      <c r="W16" s="35">
        <f t="shared" si="0"/>
        <v>0</v>
      </c>
      <c r="X16" s="35">
        <f t="shared" si="0"/>
        <v>0</v>
      </c>
      <c r="Y16" s="35">
        <f t="shared" si="0"/>
        <v>0</v>
      </c>
      <c r="Z16" s="35">
        <f t="shared" si="0"/>
        <v>0</v>
      </c>
      <c r="AA16" s="35">
        <f t="shared" si="0"/>
        <v>0</v>
      </c>
      <c r="AB16" s="35">
        <f t="shared" si="0"/>
        <v>0</v>
      </c>
      <c r="AC16" s="35">
        <f t="shared" si="0"/>
        <v>0</v>
      </c>
      <c r="AD16" s="35">
        <f t="shared" si="0"/>
        <v>0</v>
      </c>
      <c r="AE16" s="35">
        <f t="shared" si="0"/>
        <v>0</v>
      </c>
      <c r="AF16" s="35">
        <f t="shared" si="0"/>
        <v>0</v>
      </c>
      <c r="AG16" s="35">
        <f t="shared" si="0"/>
        <v>0</v>
      </c>
      <c r="AH16" s="35">
        <f t="shared" si="0"/>
        <v>0</v>
      </c>
      <c r="AI16" s="35">
        <f t="shared" si="0"/>
        <v>0</v>
      </c>
      <c r="AJ16" s="35">
        <f t="shared" si="0"/>
        <v>0</v>
      </c>
      <c r="AK16" s="35">
        <f t="shared" si="0"/>
        <v>0</v>
      </c>
      <c r="AL16" s="35">
        <f t="shared" si="0"/>
        <v>0</v>
      </c>
      <c r="AM16" s="35">
        <f t="shared" si="0"/>
        <v>0</v>
      </c>
      <c r="AN16" s="35">
        <f t="shared" si="0"/>
        <v>0</v>
      </c>
      <c r="AO16" s="35">
        <f t="shared" si="0"/>
        <v>0</v>
      </c>
      <c r="AP16" s="35">
        <f t="shared" si="0"/>
        <v>0</v>
      </c>
      <c r="AQ16" s="35">
        <f t="shared" si="0"/>
        <v>0</v>
      </c>
      <c r="AR16" s="35">
        <f t="shared" si="0"/>
        <v>200</v>
      </c>
      <c r="AS16" s="35">
        <f t="shared" si="0"/>
        <v>0</v>
      </c>
      <c r="AT16" s="35">
        <f t="shared" si="0"/>
        <v>0</v>
      </c>
      <c r="AU16" s="35">
        <f t="shared" si="0"/>
        <v>0</v>
      </c>
      <c r="AV16" s="35">
        <f t="shared" si="0"/>
        <v>0</v>
      </c>
      <c r="AW16" s="35">
        <f t="shared" si="0"/>
        <v>0</v>
      </c>
      <c r="AX16" s="35">
        <f t="shared" si="0"/>
        <v>5</v>
      </c>
      <c r="AY16" s="35">
        <f t="shared" si="0"/>
        <v>0</v>
      </c>
      <c r="AZ16" s="35">
        <f t="shared" si="0"/>
        <v>0</v>
      </c>
      <c r="BA16" s="35">
        <f t="shared" si="0"/>
        <v>0</v>
      </c>
      <c r="BB16" s="35">
        <f t="shared" si="0"/>
        <v>0</v>
      </c>
      <c r="BC16" s="35">
        <f t="shared" si="0"/>
        <v>0</v>
      </c>
      <c r="BD16" s="35">
        <f t="shared" si="0"/>
        <v>0</v>
      </c>
      <c r="BE16" s="35">
        <f t="shared" si="0"/>
        <v>0</v>
      </c>
      <c r="BF16" s="35">
        <f t="shared" si="0"/>
        <v>0</v>
      </c>
      <c r="BG16" s="35">
        <f t="shared" si="0"/>
        <v>0</v>
      </c>
      <c r="BH16" s="35">
        <f t="shared" si="0"/>
        <v>0</v>
      </c>
      <c r="BI16" s="35">
        <f t="shared" si="0"/>
        <v>0</v>
      </c>
      <c r="BJ16" s="35">
        <f t="shared" si="0"/>
        <v>0</v>
      </c>
      <c r="BK16" s="35">
        <f t="shared" si="0"/>
        <v>0</v>
      </c>
      <c r="BL16" s="35">
        <f t="shared" si="0"/>
        <v>0</v>
      </c>
      <c r="BM16" s="35">
        <f t="shared" si="0"/>
        <v>0</v>
      </c>
      <c r="BN16" s="35">
        <f t="shared" si="0"/>
        <v>0</v>
      </c>
      <c r="BO16" s="35">
        <f t="shared" si="0"/>
        <v>0</v>
      </c>
      <c r="BP16" s="35">
        <f t="shared" si="0"/>
        <v>100</v>
      </c>
      <c r="BQ16" s="35">
        <f t="shared" si="0"/>
        <v>0</v>
      </c>
      <c r="BR16" s="35">
        <f t="shared" si="0"/>
        <v>0</v>
      </c>
      <c r="BS16" s="35">
        <f t="shared" si="0"/>
        <v>0</v>
      </c>
      <c r="BT16" s="35">
        <f t="shared" si="0"/>
        <v>0</v>
      </c>
      <c r="BU16" s="35">
        <f t="shared" si="0"/>
        <v>0</v>
      </c>
      <c r="BV16" s="35">
        <f t="shared" si="0"/>
        <v>107.3</v>
      </c>
      <c r="BW16" s="35">
        <f t="shared" si="0"/>
        <v>0</v>
      </c>
      <c r="BX16" s="35">
        <f t="shared" si="0"/>
        <v>40</v>
      </c>
      <c r="BY16" s="35">
        <f t="shared" si="0"/>
        <v>0</v>
      </c>
      <c r="BZ16" s="35">
        <f>SUM(BZ8:BZ15)</f>
        <v>0</v>
      </c>
    </row>
    <row r="17" spans="1:79" hidden="1">
      <c r="A17" s="634" t="s">
        <v>54</v>
      </c>
      <c r="B17" s="666"/>
      <c r="C17" s="36">
        <f>C18</f>
        <v>100</v>
      </c>
      <c r="D17" s="36">
        <f t="shared" ref="D17:BO17" si="1">C17</f>
        <v>100</v>
      </c>
      <c r="E17" s="36">
        <f t="shared" si="1"/>
        <v>100</v>
      </c>
      <c r="F17" s="36">
        <f t="shared" si="1"/>
        <v>100</v>
      </c>
      <c r="G17" s="36">
        <f t="shared" si="1"/>
        <v>100</v>
      </c>
      <c r="H17" s="36">
        <f t="shared" si="1"/>
        <v>100</v>
      </c>
      <c r="I17" s="36">
        <f t="shared" si="1"/>
        <v>100</v>
      </c>
      <c r="J17" s="36">
        <f t="shared" si="1"/>
        <v>100</v>
      </c>
      <c r="K17" s="36">
        <f t="shared" si="1"/>
        <v>100</v>
      </c>
      <c r="L17" s="36">
        <f t="shared" si="1"/>
        <v>100</v>
      </c>
      <c r="M17" s="36">
        <f t="shared" si="1"/>
        <v>100</v>
      </c>
      <c r="N17" s="36">
        <f t="shared" si="1"/>
        <v>100</v>
      </c>
      <c r="O17" s="36">
        <f t="shared" si="1"/>
        <v>100</v>
      </c>
      <c r="P17" s="36">
        <f t="shared" si="1"/>
        <v>100</v>
      </c>
      <c r="Q17" s="36">
        <f t="shared" si="1"/>
        <v>100</v>
      </c>
      <c r="R17" s="36">
        <f t="shared" si="1"/>
        <v>100</v>
      </c>
      <c r="S17" s="36">
        <f t="shared" si="1"/>
        <v>100</v>
      </c>
      <c r="T17" s="36">
        <f t="shared" si="1"/>
        <v>100</v>
      </c>
      <c r="U17" s="36">
        <f t="shared" si="1"/>
        <v>100</v>
      </c>
      <c r="V17" s="36">
        <f t="shared" si="1"/>
        <v>100</v>
      </c>
      <c r="W17" s="36">
        <f t="shared" si="1"/>
        <v>100</v>
      </c>
      <c r="X17" s="36">
        <f t="shared" si="1"/>
        <v>100</v>
      </c>
      <c r="Y17" s="36">
        <f t="shared" si="1"/>
        <v>100</v>
      </c>
      <c r="Z17" s="36">
        <f t="shared" si="1"/>
        <v>100</v>
      </c>
      <c r="AA17" s="36">
        <f t="shared" si="1"/>
        <v>100</v>
      </c>
      <c r="AB17" s="36">
        <f t="shared" si="1"/>
        <v>100</v>
      </c>
      <c r="AC17" s="36">
        <f t="shared" si="1"/>
        <v>100</v>
      </c>
      <c r="AD17" s="36">
        <f t="shared" si="1"/>
        <v>100</v>
      </c>
      <c r="AE17" s="36">
        <f t="shared" si="1"/>
        <v>100</v>
      </c>
      <c r="AF17" s="36">
        <f t="shared" si="1"/>
        <v>100</v>
      </c>
      <c r="AG17" s="36">
        <f t="shared" si="1"/>
        <v>100</v>
      </c>
      <c r="AH17" s="36">
        <f t="shared" si="1"/>
        <v>100</v>
      </c>
      <c r="AI17" s="36">
        <f t="shared" si="1"/>
        <v>100</v>
      </c>
      <c r="AJ17" s="36">
        <f t="shared" si="1"/>
        <v>100</v>
      </c>
      <c r="AK17" s="36">
        <f t="shared" si="1"/>
        <v>100</v>
      </c>
      <c r="AL17" s="36">
        <f t="shared" si="1"/>
        <v>100</v>
      </c>
      <c r="AM17" s="36">
        <f t="shared" si="1"/>
        <v>100</v>
      </c>
      <c r="AN17" s="36">
        <f t="shared" si="1"/>
        <v>100</v>
      </c>
      <c r="AO17" s="36">
        <f t="shared" si="1"/>
        <v>100</v>
      </c>
      <c r="AP17" s="36">
        <f t="shared" si="1"/>
        <v>100</v>
      </c>
      <c r="AQ17" s="36">
        <f t="shared" si="1"/>
        <v>100</v>
      </c>
      <c r="AR17" s="36">
        <f t="shared" si="1"/>
        <v>100</v>
      </c>
      <c r="AS17" s="36">
        <f t="shared" si="1"/>
        <v>100</v>
      </c>
      <c r="AT17" s="36">
        <f t="shared" si="1"/>
        <v>100</v>
      </c>
      <c r="AU17" s="36">
        <f t="shared" si="1"/>
        <v>100</v>
      </c>
      <c r="AV17" s="36">
        <f t="shared" si="1"/>
        <v>100</v>
      </c>
      <c r="AW17" s="36">
        <f t="shared" si="1"/>
        <v>100</v>
      </c>
      <c r="AX17" s="36">
        <f t="shared" si="1"/>
        <v>100</v>
      </c>
      <c r="AY17" s="36">
        <f t="shared" si="1"/>
        <v>100</v>
      </c>
      <c r="AZ17" s="36">
        <f t="shared" si="1"/>
        <v>100</v>
      </c>
      <c r="BA17" s="36">
        <f t="shared" si="1"/>
        <v>100</v>
      </c>
      <c r="BB17" s="36">
        <f t="shared" si="1"/>
        <v>100</v>
      </c>
      <c r="BC17" s="36">
        <f t="shared" si="1"/>
        <v>100</v>
      </c>
      <c r="BD17" s="36">
        <f t="shared" si="1"/>
        <v>100</v>
      </c>
      <c r="BE17" s="36">
        <f t="shared" si="1"/>
        <v>100</v>
      </c>
      <c r="BF17" s="36">
        <f t="shared" si="1"/>
        <v>100</v>
      </c>
      <c r="BG17" s="36">
        <f t="shared" si="1"/>
        <v>100</v>
      </c>
      <c r="BH17" s="36">
        <f t="shared" si="1"/>
        <v>100</v>
      </c>
      <c r="BI17" s="36">
        <f t="shared" si="1"/>
        <v>100</v>
      </c>
      <c r="BJ17" s="36">
        <f t="shared" si="1"/>
        <v>100</v>
      </c>
      <c r="BK17" s="36">
        <f t="shared" si="1"/>
        <v>100</v>
      </c>
      <c r="BL17" s="36">
        <f t="shared" si="1"/>
        <v>100</v>
      </c>
      <c r="BM17" s="36">
        <f t="shared" si="1"/>
        <v>100</v>
      </c>
      <c r="BN17" s="36">
        <f t="shared" si="1"/>
        <v>100</v>
      </c>
      <c r="BO17" s="36">
        <f t="shared" si="1"/>
        <v>100</v>
      </c>
      <c r="BP17" s="36">
        <f t="shared" ref="BP17:BZ17" si="2">BO17</f>
        <v>100</v>
      </c>
      <c r="BQ17" s="36">
        <f t="shared" si="2"/>
        <v>100</v>
      </c>
      <c r="BR17" s="36">
        <f t="shared" si="2"/>
        <v>100</v>
      </c>
      <c r="BS17" s="36">
        <f t="shared" si="2"/>
        <v>100</v>
      </c>
      <c r="BT17" s="36">
        <f t="shared" si="2"/>
        <v>100</v>
      </c>
      <c r="BU17" s="36">
        <f t="shared" si="2"/>
        <v>100</v>
      </c>
      <c r="BV17" s="36">
        <f t="shared" si="2"/>
        <v>100</v>
      </c>
      <c r="BW17" s="36">
        <f t="shared" si="2"/>
        <v>100</v>
      </c>
      <c r="BX17" s="36">
        <f t="shared" si="2"/>
        <v>100</v>
      </c>
      <c r="BY17" s="36">
        <f t="shared" si="2"/>
        <v>100</v>
      </c>
      <c r="BZ17" s="36">
        <f t="shared" si="2"/>
        <v>100</v>
      </c>
    </row>
    <row r="18" spans="1:79" ht="21" customHeight="1" thickBot="1">
      <c r="A18" s="636" t="s">
        <v>54</v>
      </c>
      <c r="B18" s="66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668"/>
      <c r="C19" s="411"/>
      <c r="D19" s="431">
        <f t="shared" ref="D19:BO19" si="3">D16*D17/1000</f>
        <v>0</v>
      </c>
      <c r="E19" s="413">
        <f t="shared" si="3"/>
        <v>0</v>
      </c>
      <c r="F19" s="444">
        <f t="shared" si="3"/>
        <v>0</v>
      </c>
      <c r="G19" s="444">
        <f>G16*G17</f>
        <v>0</v>
      </c>
      <c r="H19" s="444">
        <f t="shared" si="3"/>
        <v>0</v>
      </c>
      <c r="I19" s="444">
        <f t="shared" si="3"/>
        <v>0</v>
      </c>
      <c r="J19" s="444">
        <f t="shared" si="3"/>
        <v>0</v>
      </c>
      <c r="K19" s="444">
        <f t="shared" si="3"/>
        <v>0</v>
      </c>
      <c r="L19" s="444">
        <f t="shared" si="3"/>
        <v>0</v>
      </c>
      <c r="M19" s="444">
        <f t="shared" si="3"/>
        <v>0</v>
      </c>
      <c r="N19" s="444">
        <f t="shared" si="3"/>
        <v>7.0000000000000007E-2</v>
      </c>
      <c r="O19" s="444">
        <f t="shared" si="3"/>
        <v>0</v>
      </c>
      <c r="P19" s="444">
        <f t="shared" si="3"/>
        <v>0</v>
      </c>
      <c r="Q19" s="444">
        <f>Q16*Q17</f>
        <v>0</v>
      </c>
      <c r="R19" s="444">
        <f t="shared" si="3"/>
        <v>0</v>
      </c>
      <c r="S19" s="444">
        <f t="shared" si="3"/>
        <v>0</v>
      </c>
      <c r="T19" s="444">
        <f t="shared" si="3"/>
        <v>1.6</v>
      </c>
      <c r="U19" s="444">
        <f t="shared" si="3"/>
        <v>0</v>
      </c>
      <c r="V19" s="444">
        <f t="shared" si="3"/>
        <v>0</v>
      </c>
      <c r="W19" s="444">
        <f t="shared" si="3"/>
        <v>0</v>
      </c>
      <c r="X19" s="444">
        <f t="shared" si="3"/>
        <v>0</v>
      </c>
      <c r="Y19" s="444">
        <f t="shared" si="3"/>
        <v>0</v>
      </c>
      <c r="Z19" s="444">
        <f t="shared" si="3"/>
        <v>0</v>
      </c>
      <c r="AA19" s="444">
        <f t="shared" si="3"/>
        <v>0</v>
      </c>
      <c r="AB19" s="444">
        <f t="shared" si="3"/>
        <v>0</v>
      </c>
      <c r="AC19" s="444">
        <f t="shared" si="3"/>
        <v>0</v>
      </c>
      <c r="AD19" s="444">
        <f t="shared" si="3"/>
        <v>0</v>
      </c>
      <c r="AE19" s="444">
        <f t="shared" si="3"/>
        <v>0</v>
      </c>
      <c r="AF19" s="444">
        <f t="shared" si="3"/>
        <v>0</v>
      </c>
      <c r="AG19" s="444">
        <f t="shared" si="3"/>
        <v>0</v>
      </c>
      <c r="AH19" s="444">
        <f t="shared" si="3"/>
        <v>0</v>
      </c>
      <c r="AI19" s="444">
        <f t="shared" si="3"/>
        <v>0</v>
      </c>
      <c r="AJ19" s="444">
        <f t="shared" si="3"/>
        <v>0</v>
      </c>
      <c r="AK19" s="444">
        <f t="shared" si="3"/>
        <v>0</v>
      </c>
      <c r="AL19" s="444">
        <f t="shared" si="3"/>
        <v>0</v>
      </c>
      <c r="AM19" s="444">
        <f t="shared" si="3"/>
        <v>0</v>
      </c>
      <c r="AN19" s="444">
        <f t="shared" si="3"/>
        <v>0</v>
      </c>
      <c r="AO19" s="444">
        <f t="shared" si="3"/>
        <v>0</v>
      </c>
      <c r="AP19" s="444">
        <f t="shared" si="3"/>
        <v>0</v>
      </c>
      <c r="AQ19" s="444">
        <f t="shared" si="3"/>
        <v>0</v>
      </c>
      <c r="AR19" s="444">
        <f t="shared" si="3"/>
        <v>20</v>
      </c>
      <c r="AS19" s="444">
        <f t="shared" si="3"/>
        <v>0</v>
      </c>
      <c r="AT19" s="444">
        <f t="shared" si="3"/>
        <v>0</v>
      </c>
      <c r="AU19" s="444">
        <f t="shared" si="3"/>
        <v>0</v>
      </c>
      <c r="AV19" s="444">
        <f t="shared" si="3"/>
        <v>0</v>
      </c>
      <c r="AW19" s="444">
        <f t="shared" si="3"/>
        <v>0</v>
      </c>
      <c r="AX19" s="444">
        <f t="shared" si="3"/>
        <v>0.5</v>
      </c>
      <c r="AY19" s="444">
        <f t="shared" si="3"/>
        <v>0</v>
      </c>
      <c r="AZ19" s="444">
        <f t="shared" si="3"/>
        <v>0</v>
      </c>
      <c r="BA19" s="444">
        <f t="shared" si="3"/>
        <v>0</v>
      </c>
      <c r="BB19" s="444">
        <f t="shared" si="3"/>
        <v>0</v>
      </c>
      <c r="BC19" s="444">
        <f t="shared" si="3"/>
        <v>0</v>
      </c>
      <c r="BD19" s="444">
        <f t="shared" si="3"/>
        <v>0</v>
      </c>
      <c r="BE19" s="444">
        <f t="shared" si="3"/>
        <v>0</v>
      </c>
      <c r="BF19" s="444">
        <f t="shared" si="3"/>
        <v>0</v>
      </c>
      <c r="BG19" s="444">
        <f t="shared" si="3"/>
        <v>0</v>
      </c>
      <c r="BH19" s="444">
        <f t="shared" si="3"/>
        <v>0</v>
      </c>
      <c r="BI19" s="444">
        <f t="shared" si="3"/>
        <v>0</v>
      </c>
      <c r="BJ19" s="444">
        <f t="shared" si="3"/>
        <v>0</v>
      </c>
      <c r="BK19" s="444">
        <f t="shared" si="3"/>
        <v>0</v>
      </c>
      <c r="BL19" s="444">
        <f t="shared" si="3"/>
        <v>0</v>
      </c>
      <c r="BM19" s="444">
        <f t="shared" si="3"/>
        <v>0</v>
      </c>
      <c r="BN19" s="444">
        <f t="shared" si="3"/>
        <v>0</v>
      </c>
      <c r="BO19" s="444">
        <f t="shared" si="3"/>
        <v>0</v>
      </c>
      <c r="BP19" s="444">
        <f t="shared" ref="BP19:BZ19" si="4">BP16*BP17/1000</f>
        <v>10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10.73</v>
      </c>
      <c r="BW19" s="444">
        <f t="shared" si="4"/>
        <v>0</v>
      </c>
      <c r="BX19" s="444">
        <f t="shared" si="4"/>
        <v>4</v>
      </c>
      <c r="BY19" s="305">
        <f t="shared" si="4"/>
        <v>0</v>
      </c>
      <c r="BZ19" s="305">
        <f t="shared" si="4"/>
        <v>0</v>
      </c>
    </row>
    <row r="20" spans="1:79" ht="15.75">
      <c r="A20" s="593" t="s">
        <v>46</v>
      </c>
      <c r="B20" s="668"/>
      <c r="C20" s="411"/>
      <c r="D20" s="414">
        <f>ССЫЛКИ!B3</f>
        <v>105</v>
      </c>
      <c r="E20" s="414">
        <f>ССЫЛКИ!C3</f>
        <v>590</v>
      </c>
      <c r="F20" s="445">
        <f>ССЫЛКИ!D3</f>
        <v>590</v>
      </c>
      <c r="G20" s="445">
        <f>ССЫЛКИ!E3</f>
        <v>11</v>
      </c>
      <c r="H20" s="445">
        <f>ССЫЛКИ!F3</f>
        <v>400</v>
      </c>
      <c r="I20" s="445">
        <f>ССЫЛКИ!G3</f>
        <v>200</v>
      </c>
      <c r="J20" s="445">
        <f>ССЫЛКИ!H3</f>
        <v>105</v>
      </c>
      <c r="K20" s="445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41">
        <f>ССЫЛКИ!BX3</f>
        <v>580</v>
      </c>
    </row>
    <row r="21" spans="1:79" ht="15.75">
      <c r="A21" s="593" t="s">
        <v>56</v>
      </c>
      <c r="B21" s="668"/>
      <c r="C21" s="452">
        <f>SUM(D21:BZ21)</f>
        <v>7442</v>
      </c>
      <c r="D21" s="433">
        <f t="shared" ref="D21:BY21" si="5">D19*D20</f>
        <v>0</v>
      </c>
      <c r="E21" s="433">
        <f t="shared" si="5"/>
        <v>0</v>
      </c>
      <c r="F21" s="443">
        <f t="shared" si="5"/>
        <v>0</v>
      </c>
      <c r="G21" s="444">
        <f t="shared" si="5"/>
        <v>0</v>
      </c>
      <c r="H21" s="444">
        <f t="shared" si="5"/>
        <v>0</v>
      </c>
      <c r="I21" s="444">
        <f t="shared" si="5"/>
        <v>0</v>
      </c>
      <c r="J21" s="444">
        <f t="shared" si="5"/>
        <v>0</v>
      </c>
      <c r="K21" s="444">
        <f t="shared" si="5"/>
        <v>0</v>
      </c>
      <c r="L21" s="444">
        <f t="shared" si="5"/>
        <v>0</v>
      </c>
      <c r="M21" s="444">
        <f t="shared" si="5"/>
        <v>0</v>
      </c>
      <c r="N21" s="444">
        <f t="shared" si="5"/>
        <v>0.70000000000000007</v>
      </c>
      <c r="O21" s="444">
        <f t="shared" si="5"/>
        <v>0</v>
      </c>
      <c r="P21" s="444">
        <f t="shared" si="5"/>
        <v>0</v>
      </c>
      <c r="Q21" s="444">
        <f t="shared" si="5"/>
        <v>0</v>
      </c>
      <c r="R21" s="444">
        <f t="shared" si="5"/>
        <v>0</v>
      </c>
      <c r="S21" s="444">
        <f t="shared" si="5"/>
        <v>0</v>
      </c>
      <c r="T21" s="444">
        <f t="shared" si="5"/>
        <v>384</v>
      </c>
      <c r="U21" s="444">
        <f t="shared" si="5"/>
        <v>0</v>
      </c>
      <c r="V21" s="444">
        <f t="shared" si="5"/>
        <v>0</v>
      </c>
      <c r="W21" s="444">
        <f t="shared" si="5"/>
        <v>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0</v>
      </c>
      <c r="AB21" s="444">
        <f t="shared" si="5"/>
        <v>0</v>
      </c>
      <c r="AC21" s="444">
        <f t="shared" si="5"/>
        <v>0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3480</v>
      </c>
      <c r="AS21" s="444">
        <f t="shared" si="5"/>
        <v>0</v>
      </c>
      <c r="AT21" s="444">
        <f t="shared" si="5"/>
        <v>0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165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0</v>
      </c>
      <c r="BF21" s="444">
        <f t="shared" si="5"/>
        <v>0</v>
      </c>
      <c r="BG21" s="444">
        <f t="shared" si="5"/>
        <v>0</v>
      </c>
      <c r="BH21" s="444">
        <f t="shared" si="5"/>
        <v>0</v>
      </c>
      <c r="BI21" s="444">
        <f t="shared" si="5"/>
        <v>0</v>
      </c>
      <c r="BJ21" s="444">
        <f t="shared" si="5"/>
        <v>0</v>
      </c>
      <c r="BK21" s="444">
        <f t="shared" si="5"/>
        <v>0</v>
      </c>
      <c r="BL21" s="444">
        <f t="shared" si="5"/>
        <v>0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2000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1180.3</v>
      </c>
      <c r="BW21" s="444">
        <f t="shared" si="5"/>
        <v>0</v>
      </c>
      <c r="BX21" s="444">
        <f t="shared" si="5"/>
        <v>232</v>
      </c>
      <c r="BY21" s="221">
        <f t="shared" si="5"/>
        <v>0</v>
      </c>
      <c r="BZ21" s="221">
        <f>BZ19*BZ20</f>
        <v>0</v>
      </c>
    </row>
    <row r="22" spans="1:79" ht="15.75">
      <c r="A22" s="593" t="s">
        <v>57</v>
      </c>
      <c r="B22" s="669"/>
      <c r="C22" s="453">
        <f>C21/C18</f>
        <v>74.42</v>
      </c>
    </row>
    <row r="23" spans="1:79" ht="14.25" customHeight="1"/>
    <row r="24" spans="1:79" ht="15.75" hidden="1">
      <c r="B24" s="25"/>
      <c r="J24">
        <f>ROUND((((71.71-C22))*100+SUM(N8:N13)),4)</f>
        <v>-270.3</v>
      </c>
    </row>
    <row r="25" spans="1:79" ht="14.25" hidden="1"/>
    <row r="26" spans="1:79" ht="15.75" hidden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</row>
    <row r="27" spans="1:79" ht="14.25" hidden="1"/>
    <row r="28" spans="1:79" hidden="1">
      <c r="A28" s="599"/>
      <c r="B28" s="66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0</v>
      </c>
      <c r="M28" s="15">
        <f t="shared" si="6"/>
        <v>0</v>
      </c>
      <c r="N28" s="15">
        <f t="shared" si="6"/>
        <v>0.7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16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200</v>
      </c>
      <c r="AS28" s="15">
        <f t="shared" si="6"/>
        <v>0</v>
      </c>
      <c r="AT28" s="15">
        <f t="shared" si="6"/>
        <v>0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5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100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107.3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623" t="s">
        <v>54</v>
      </c>
      <c r="B29" s="666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595" t="s">
        <v>87</v>
      </c>
      <c r="B30" s="671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idden="1">
      <c r="A31" s="588" t="s">
        <v>55</v>
      </c>
      <c r="B31" s="666"/>
      <c r="C31" s="20"/>
      <c r="D31" s="80">
        <f>D28*D29/1000</f>
        <v>0</v>
      </c>
      <c r="E31" s="80">
        <f>E28*E29</f>
        <v>0</v>
      </c>
      <c r="F31" s="80">
        <f>F28*F29</f>
        <v>0</v>
      </c>
      <c r="G31" s="80">
        <f>G28*G29</f>
        <v>0</v>
      </c>
      <c r="H31" s="80">
        <f t="shared" ref="H31:BS31" si="10">H28*H29/1000</f>
        <v>0</v>
      </c>
      <c r="I31" s="80">
        <f t="shared" si="10"/>
        <v>0</v>
      </c>
      <c r="J31" s="40">
        <f t="shared" si="10"/>
        <v>0</v>
      </c>
      <c r="K31" s="40">
        <f t="shared" si="10"/>
        <v>0</v>
      </c>
      <c r="L31" s="40">
        <f t="shared" si="10"/>
        <v>0</v>
      </c>
      <c r="M31" s="40">
        <f t="shared" si="10"/>
        <v>0</v>
      </c>
      <c r="N31" s="40">
        <f t="shared" si="10"/>
        <v>7.0000000000000007E-2</v>
      </c>
      <c r="O31" s="40">
        <f t="shared" si="10"/>
        <v>0</v>
      </c>
      <c r="P31" s="40">
        <f t="shared" si="10"/>
        <v>0</v>
      </c>
      <c r="Q31" s="40">
        <f>Q28*Q29</f>
        <v>0</v>
      </c>
      <c r="R31" s="40">
        <f t="shared" si="10"/>
        <v>0</v>
      </c>
      <c r="S31" s="40">
        <f t="shared" si="10"/>
        <v>0</v>
      </c>
      <c r="T31" s="40">
        <f t="shared" si="10"/>
        <v>1.6</v>
      </c>
      <c r="U31" s="40">
        <f t="shared" si="10"/>
        <v>0</v>
      </c>
      <c r="V31" s="40">
        <f t="shared" si="10"/>
        <v>0</v>
      </c>
      <c r="W31" s="40">
        <f t="shared" si="10"/>
        <v>0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0</v>
      </c>
      <c r="AB31" s="40">
        <f t="shared" si="10"/>
        <v>0</v>
      </c>
      <c r="AC31" s="40">
        <f t="shared" si="10"/>
        <v>0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0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20</v>
      </c>
      <c r="AS31" s="40">
        <f t="shared" si="10"/>
        <v>0</v>
      </c>
      <c r="AT31" s="40">
        <f t="shared" si="10"/>
        <v>0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0.5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0</v>
      </c>
      <c r="BF31" s="40">
        <f t="shared" si="10"/>
        <v>0</v>
      </c>
      <c r="BG31" s="40">
        <f t="shared" si="10"/>
        <v>0</v>
      </c>
      <c r="BH31" s="40">
        <f t="shared" si="10"/>
        <v>0</v>
      </c>
      <c r="BI31" s="40">
        <f t="shared" si="10"/>
        <v>0</v>
      </c>
      <c r="BJ31" s="40">
        <f t="shared" si="10"/>
        <v>0</v>
      </c>
      <c r="BK31" s="40">
        <f t="shared" si="10"/>
        <v>0</v>
      </c>
      <c r="BL31" s="40">
        <f t="shared" si="10"/>
        <v>0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10</v>
      </c>
      <c r="BQ31" s="40">
        <f t="shared" si="10"/>
        <v>0</v>
      </c>
      <c r="BR31" s="40">
        <f t="shared" si="10"/>
        <v>0</v>
      </c>
      <c r="BS31" s="40">
        <f t="shared" si="10"/>
        <v>0</v>
      </c>
      <c r="BT31" s="40">
        <f t="shared" ref="BT31:BZ31" si="11">BT28*BT29/1000</f>
        <v>0</v>
      </c>
      <c r="BU31" s="40">
        <f t="shared" si="11"/>
        <v>0</v>
      </c>
      <c r="BV31" s="40">
        <f t="shared" si="11"/>
        <v>10.73</v>
      </c>
      <c r="BW31" s="40">
        <f t="shared" si="11"/>
        <v>0</v>
      </c>
      <c r="BX31" s="40">
        <f t="shared" si="11"/>
        <v>4</v>
      </c>
      <c r="BY31" s="40">
        <f t="shared" si="11"/>
        <v>0</v>
      </c>
      <c r="BZ31" s="40">
        <f t="shared" si="11"/>
        <v>0</v>
      </c>
      <c r="CA31" s="1"/>
    </row>
    <row r="32" spans="1:79" hidden="1">
      <c r="A32" s="588" t="s">
        <v>46</v>
      </c>
      <c r="B32" s="666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80" hidden="1">
      <c r="A33" s="588" t="s">
        <v>56</v>
      </c>
      <c r="B33" s="666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0</v>
      </c>
      <c r="M33" s="92">
        <f t="shared" si="12"/>
        <v>0</v>
      </c>
      <c r="N33" s="92">
        <f t="shared" si="12"/>
        <v>0.70000000000000007</v>
      </c>
      <c r="O33" s="92">
        <f t="shared" si="12"/>
        <v>0</v>
      </c>
      <c r="P33" s="92">
        <f t="shared" si="12"/>
        <v>0</v>
      </c>
      <c r="Q33" s="92">
        <f t="shared" si="12"/>
        <v>0</v>
      </c>
      <c r="R33" s="92">
        <f t="shared" si="12"/>
        <v>0</v>
      </c>
      <c r="S33" s="92">
        <f t="shared" si="12"/>
        <v>0</v>
      </c>
      <c r="T33" s="92">
        <f t="shared" si="12"/>
        <v>384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3480</v>
      </c>
      <c r="AS33" s="92">
        <f t="shared" si="12"/>
        <v>0</v>
      </c>
      <c r="AT33" s="92">
        <f t="shared" si="12"/>
        <v>0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165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2000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1180.3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80" hidden="1">
      <c r="A34" s="588" t="s">
        <v>57</v>
      </c>
      <c r="B34" s="67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customHeight="1"/>
    <row r="36" spans="1:80" ht="20.25">
      <c r="A36" s="172"/>
      <c r="B36" s="196" t="s">
        <v>292</v>
      </c>
      <c r="C36" s="173"/>
      <c r="D36" s="173" t="str">
        <f>IF(D21=D52,"х",FALSE)</f>
        <v>х</v>
      </c>
      <c r="E36" s="173" t="str">
        <f>IF(E21=E52,"х",FALSE)</f>
        <v>х</v>
      </c>
      <c r="F36" s="173"/>
      <c r="G36" s="173"/>
      <c r="H36" s="173" t="str">
        <f>IF(H21=H52,"х",FALSE)</f>
        <v>х</v>
      </c>
      <c r="I36" s="173" t="str">
        <f>IF(I21=I52,"х",FALSE)</f>
        <v>х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</row>
    <row r="37" spans="1:80" ht="15" customHeight="1">
      <c r="A37" s="605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207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80">
      <c r="A39" s="288" t="s">
        <v>344</v>
      </c>
      <c r="B39" s="225"/>
      <c r="C39" s="177"/>
      <c r="D39" s="177"/>
      <c r="E39" s="177"/>
      <c r="F39" s="177"/>
      <c r="G39" s="177"/>
      <c r="H39" s="177"/>
      <c r="I39" s="177"/>
      <c r="J39" s="177"/>
      <c r="K39" s="177">
        <v>0</v>
      </c>
      <c r="L39" s="177">
        <v>2.5</v>
      </c>
      <c r="M39" s="177"/>
      <c r="N39" s="177">
        <v>0.96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3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5">
        <v>47</v>
      </c>
      <c r="BC39" s="177"/>
      <c r="BD39" s="177"/>
      <c r="BE39" s="177"/>
      <c r="BF39" s="177"/>
      <c r="BG39" s="177"/>
      <c r="BH39" s="177"/>
      <c r="BI39" s="177"/>
      <c r="BJ39" s="177">
        <v>39</v>
      </c>
      <c r="BK39" s="177">
        <v>19</v>
      </c>
      <c r="BL39" s="177">
        <v>19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246">
        <f>SUMPRODUCT($E39:$BX39,$E$51:$BX$51)/1000</f>
        <v>15.7936</v>
      </c>
      <c r="CB39" s="157"/>
    </row>
    <row r="40" spans="1:80">
      <c r="A40" s="288" t="s">
        <v>345</v>
      </c>
      <c r="B40" s="225"/>
      <c r="C40" s="177"/>
      <c r="D40" s="177"/>
      <c r="E40" s="177"/>
      <c r="F40" s="177">
        <v>60</v>
      </c>
      <c r="G40" s="177"/>
      <c r="H40" s="177"/>
      <c r="I40" s="177"/>
      <c r="J40" s="177"/>
      <c r="K40" s="177"/>
      <c r="L40" s="177">
        <v>2.6</v>
      </c>
      <c r="M40" s="177"/>
      <c r="N40" s="177">
        <v>1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>
        <v>50</v>
      </c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246">
        <f>SUMPRODUCT($E40:$BX40,$E$51:$BX$51)/1000</f>
        <v>42.198399999999999</v>
      </c>
    </row>
    <row r="41" spans="1:80">
      <c r="A41" s="274" t="s">
        <v>301</v>
      </c>
      <c r="B41" s="225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77"/>
      <c r="BZ41" s="177"/>
      <c r="CA41" s="246">
        <f>SUMPRODUCT($E41:$BX41,$E$51:$BX$51)/1000</f>
        <v>2.3199999999999998</v>
      </c>
    </row>
    <row r="42" spans="1:80">
      <c r="A42" s="314" t="s">
        <v>286</v>
      </c>
      <c r="B42" s="27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>
        <v>12</v>
      </c>
      <c r="N42" s="185"/>
      <c r="O42" s="185"/>
      <c r="P42" s="185">
        <v>1</v>
      </c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246">
        <f>SUMPRODUCT($E42:$BX42,$E$51:$BX$51)/1000</f>
        <v>1.8979999999999999</v>
      </c>
    </row>
    <row r="43" spans="1:80" ht="15" customHeight="1">
      <c r="A43" s="307" t="s">
        <v>45</v>
      </c>
      <c r="B43" s="271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30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373">
        <v>111</v>
      </c>
      <c r="BW43" s="266"/>
      <c r="BX43" s="266"/>
      <c r="BY43" s="266"/>
      <c r="BZ43" s="94"/>
      <c r="CA43" s="246">
        <f>SUMPRODUCT($E43:$BX43,$E$51:$BX$51)/1000</f>
        <v>12.21</v>
      </c>
    </row>
    <row r="44" spans="1:80">
      <c r="A44" s="662"/>
      <c r="B44" s="663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46">
        <f>SUMPRODUCT($E44:$BZ44,$E$51:$BZ$51)/1000</f>
        <v>0</v>
      </c>
    </row>
    <row r="45" spans="1:80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"/>
    </row>
    <row r="46" spans="1:80" hidden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"/>
    </row>
    <row r="47" spans="1:80" ht="15" hidden="1" customHeight="1">
      <c r="A47" s="612"/>
      <c r="B47" s="613"/>
      <c r="C47" s="177"/>
      <c r="D47" s="177">
        <f t="shared" ref="D47:BO47" si="14">SUM(D39:D45)</f>
        <v>0</v>
      </c>
      <c r="E47" s="177">
        <f t="shared" si="14"/>
        <v>0</v>
      </c>
      <c r="F47" s="177">
        <f t="shared" si="14"/>
        <v>60</v>
      </c>
      <c r="G47" s="177">
        <f t="shared" si="14"/>
        <v>0</v>
      </c>
      <c r="H47" s="177">
        <f t="shared" si="14"/>
        <v>0</v>
      </c>
      <c r="I47" s="177">
        <f t="shared" si="14"/>
        <v>0</v>
      </c>
      <c r="J47" s="177">
        <f t="shared" si="14"/>
        <v>0</v>
      </c>
      <c r="K47" s="177">
        <f t="shared" si="14"/>
        <v>0</v>
      </c>
      <c r="L47" s="177">
        <f t="shared" si="14"/>
        <v>5.0999999999999996</v>
      </c>
      <c r="M47" s="177">
        <f t="shared" si="14"/>
        <v>12</v>
      </c>
      <c r="N47" s="177">
        <f t="shared" si="14"/>
        <v>1.96</v>
      </c>
      <c r="O47" s="177">
        <f t="shared" si="14"/>
        <v>0</v>
      </c>
      <c r="P47" s="177">
        <f t="shared" si="14"/>
        <v>1</v>
      </c>
      <c r="Q47" s="177">
        <f t="shared" si="14"/>
        <v>0</v>
      </c>
      <c r="R47" s="177">
        <f t="shared" si="14"/>
        <v>0</v>
      </c>
      <c r="S47" s="177">
        <f t="shared" si="14"/>
        <v>0</v>
      </c>
      <c r="T47" s="177">
        <f t="shared" si="14"/>
        <v>0</v>
      </c>
      <c r="U47" s="177">
        <f t="shared" si="14"/>
        <v>0</v>
      </c>
      <c r="V47" s="177">
        <f t="shared" si="14"/>
        <v>0</v>
      </c>
      <c r="W47" s="177">
        <f t="shared" si="14"/>
        <v>0</v>
      </c>
      <c r="X47" s="177">
        <f t="shared" si="14"/>
        <v>0</v>
      </c>
      <c r="Y47" s="177">
        <f t="shared" si="14"/>
        <v>0</v>
      </c>
      <c r="Z47" s="177">
        <f t="shared" si="14"/>
        <v>0</v>
      </c>
      <c r="AA47" s="177">
        <f t="shared" si="14"/>
        <v>0</v>
      </c>
      <c r="AB47" s="177">
        <f t="shared" si="14"/>
        <v>0</v>
      </c>
      <c r="AC47" s="177">
        <f t="shared" si="14"/>
        <v>3</v>
      </c>
      <c r="AD47" s="177">
        <f t="shared" si="14"/>
        <v>0</v>
      </c>
      <c r="AE47" s="177">
        <f t="shared" si="14"/>
        <v>0</v>
      </c>
      <c r="AF47" s="177">
        <f t="shared" si="14"/>
        <v>0</v>
      </c>
      <c r="AG47" s="177">
        <f t="shared" si="14"/>
        <v>50</v>
      </c>
      <c r="AH47" s="177">
        <f t="shared" si="14"/>
        <v>0</v>
      </c>
      <c r="AI47" s="177">
        <f t="shared" si="14"/>
        <v>0</v>
      </c>
      <c r="AJ47" s="177">
        <f t="shared" si="14"/>
        <v>0</v>
      </c>
      <c r="AK47" s="177">
        <f t="shared" si="14"/>
        <v>0</v>
      </c>
      <c r="AL47" s="177">
        <f t="shared" si="14"/>
        <v>0</v>
      </c>
      <c r="AM47" s="177">
        <f t="shared" si="14"/>
        <v>0</v>
      </c>
      <c r="AN47" s="177">
        <f t="shared" si="14"/>
        <v>0</v>
      </c>
      <c r="AO47" s="177">
        <f t="shared" si="14"/>
        <v>0</v>
      </c>
      <c r="AP47" s="177">
        <f t="shared" si="14"/>
        <v>0</v>
      </c>
      <c r="AQ47" s="177">
        <f t="shared" si="14"/>
        <v>0</v>
      </c>
      <c r="AR47" s="177">
        <f t="shared" si="14"/>
        <v>0</v>
      </c>
      <c r="AS47" s="177">
        <f t="shared" si="14"/>
        <v>0</v>
      </c>
      <c r="AT47" s="177">
        <f t="shared" si="14"/>
        <v>2</v>
      </c>
      <c r="AU47" s="177">
        <f t="shared" si="14"/>
        <v>0</v>
      </c>
      <c r="AV47" s="177">
        <f t="shared" si="14"/>
        <v>0</v>
      </c>
      <c r="AW47" s="177">
        <f t="shared" si="14"/>
        <v>0</v>
      </c>
      <c r="AX47" s="177">
        <f t="shared" si="14"/>
        <v>0</v>
      </c>
      <c r="AY47" s="177">
        <f t="shared" si="14"/>
        <v>0</v>
      </c>
      <c r="AZ47" s="177">
        <f t="shared" si="14"/>
        <v>0</v>
      </c>
      <c r="BA47" s="177">
        <f t="shared" si="14"/>
        <v>0</v>
      </c>
      <c r="BB47" s="177">
        <f t="shared" si="14"/>
        <v>47</v>
      </c>
      <c r="BC47" s="177">
        <f t="shared" si="14"/>
        <v>0</v>
      </c>
      <c r="BD47" s="177">
        <f t="shared" si="14"/>
        <v>0</v>
      </c>
      <c r="BE47" s="177">
        <f t="shared" si="14"/>
        <v>0</v>
      </c>
      <c r="BF47" s="177">
        <f t="shared" si="14"/>
        <v>0</v>
      </c>
      <c r="BG47" s="177">
        <f t="shared" si="14"/>
        <v>0</v>
      </c>
      <c r="BH47" s="177">
        <f t="shared" si="14"/>
        <v>0</v>
      </c>
      <c r="BI47" s="177">
        <f t="shared" si="14"/>
        <v>0</v>
      </c>
      <c r="BJ47" s="177">
        <f t="shared" si="14"/>
        <v>39</v>
      </c>
      <c r="BK47" s="177">
        <f t="shared" si="14"/>
        <v>19</v>
      </c>
      <c r="BL47" s="177">
        <f t="shared" si="14"/>
        <v>19</v>
      </c>
      <c r="BM47" s="177">
        <f t="shared" si="14"/>
        <v>0</v>
      </c>
      <c r="BN47" s="177">
        <f t="shared" si="14"/>
        <v>0</v>
      </c>
      <c r="BO47" s="177">
        <f t="shared" si="14"/>
        <v>0</v>
      </c>
      <c r="BP47" s="177">
        <f t="shared" ref="BP47:BZ47" si="15">SUM(BP39:BP45)</f>
        <v>0</v>
      </c>
      <c r="BQ47" s="177">
        <f t="shared" si="15"/>
        <v>0</v>
      </c>
      <c r="BR47" s="177">
        <f t="shared" si="15"/>
        <v>0</v>
      </c>
      <c r="BS47" s="177">
        <f t="shared" si="15"/>
        <v>0</v>
      </c>
      <c r="BT47" s="177">
        <f t="shared" si="15"/>
        <v>0</v>
      </c>
      <c r="BU47" s="177">
        <f t="shared" si="15"/>
        <v>0</v>
      </c>
      <c r="BV47" s="177">
        <f t="shared" si="15"/>
        <v>111</v>
      </c>
      <c r="BW47" s="177">
        <f t="shared" si="15"/>
        <v>0</v>
      </c>
      <c r="BX47" s="177">
        <f t="shared" si="15"/>
        <v>40</v>
      </c>
      <c r="BY47" s="177">
        <f t="shared" si="15"/>
        <v>0</v>
      </c>
      <c r="BZ47" s="177">
        <f t="shared" si="15"/>
        <v>0</v>
      </c>
      <c r="CA47" s="1">
        <f>SUMPRODUCT($E47:$BX47,$E$51:$BX$51)/1000</f>
        <v>74.42</v>
      </c>
    </row>
    <row r="48" spans="1:80" ht="15" hidden="1" customHeight="1">
      <c r="A48" s="614" t="s">
        <v>54</v>
      </c>
      <c r="B48" s="615"/>
      <c r="C48" s="177">
        <f>C49</f>
        <v>100</v>
      </c>
      <c r="D48" s="177">
        <f t="shared" ref="D48:BO48" si="16">C48</f>
        <v>100</v>
      </c>
      <c r="E48" s="177">
        <f t="shared" si="16"/>
        <v>100</v>
      </c>
      <c r="F48" s="177">
        <f t="shared" si="16"/>
        <v>100</v>
      </c>
      <c r="G48" s="177">
        <f t="shared" si="16"/>
        <v>100</v>
      </c>
      <c r="H48" s="177">
        <f t="shared" si="16"/>
        <v>100</v>
      </c>
      <c r="I48" s="177">
        <f t="shared" si="16"/>
        <v>100</v>
      </c>
      <c r="J48" s="177">
        <f t="shared" si="16"/>
        <v>100</v>
      </c>
      <c r="K48" s="177">
        <f t="shared" si="16"/>
        <v>100</v>
      </c>
      <c r="L48" s="177">
        <f t="shared" si="16"/>
        <v>100</v>
      </c>
      <c r="M48" s="177">
        <f t="shared" si="16"/>
        <v>100</v>
      </c>
      <c r="N48" s="177">
        <f t="shared" si="16"/>
        <v>100</v>
      </c>
      <c r="O48" s="177">
        <f t="shared" si="16"/>
        <v>100</v>
      </c>
      <c r="P48" s="177">
        <f t="shared" si="16"/>
        <v>100</v>
      </c>
      <c r="Q48" s="177">
        <f t="shared" si="16"/>
        <v>100</v>
      </c>
      <c r="R48" s="177">
        <f t="shared" si="16"/>
        <v>100</v>
      </c>
      <c r="S48" s="177">
        <f t="shared" si="16"/>
        <v>100</v>
      </c>
      <c r="T48" s="177">
        <f t="shared" si="16"/>
        <v>100</v>
      </c>
      <c r="U48" s="177">
        <f t="shared" si="16"/>
        <v>100</v>
      </c>
      <c r="V48" s="177">
        <f t="shared" si="16"/>
        <v>100</v>
      </c>
      <c r="W48" s="177">
        <f t="shared" si="16"/>
        <v>100</v>
      </c>
      <c r="X48" s="177">
        <f t="shared" si="16"/>
        <v>100</v>
      </c>
      <c r="Y48" s="177">
        <f t="shared" si="16"/>
        <v>100</v>
      </c>
      <c r="Z48" s="177">
        <f t="shared" si="16"/>
        <v>100</v>
      </c>
      <c r="AA48" s="177">
        <f t="shared" si="16"/>
        <v>100</v>
      </c>
      <c r="AB48" s="177">
        <f t="shared" si="16"/>
        <v>100</v>
      </c>
      <c r="AC48" s="177">
        <f t="shared" si="16"/>
        <v>100</v>
      </c>
      <c r="AD48" s="177">
        <f t="shared" si="16"/>
        <v>100</v>
      </c>
      <c r="AE48" s="177">
        <f t="shared" si="16"/>
        <v>100</v>
      </c>
      <c r="AF48" s="177">
        <f t="shared" si="16"/>
        <v>100</v>
      </c>
      <c r="AG48" s="177">
        <f t="shared" si="16"/>
        <v>100</v>
      </c>
      <c r="AH48" s="177">
        <f t="shared" si="16"/>
        <v>100</v>
      </c>
      <c r="AI48" s="177">
        <f t="shared" si="16"/>
        <v>100</v>
      </c>
      <c r="AJ48" s="177">
        <f t="shared" si="16"/>
        <v>100</v>
      </c>
      <c r="AK48" s="177">
        <f t="shared" si="16"/>
        <v>100</v>
      </c>
      <c r="AL48" s="177">
        <f t="shared" si="16"/>
        <v>100</v>
      </c>
      <c r="AM48" s="177">
        <f t="shared" si="16"/>
        <v>100</v>
      </c>
      <c r="AN48" s="177">
        <f t="shared" si="16"/>
        <v>100</v>
      </c>
      <c r="AO48" s="177">
        <f t="shared" si="16"/>
        <v>100</v>
      </c>
      <c r="AP48" s="177">
        <f t="shared" si="16"/>
        <v>100</v>
      </c>
      <c r="AQ48" s="177">
        <f t="shared" si="16"/>
        <v>100</v>
      </c>
      <c r="AR48" s="177">
        <f t="shared" si="16"/>
        <v>100</v>
      </c>
      <c r="AS48" s="177">
        <f t="shared" si="16"/>
        <v>100</v>
      </c>
      <c r="AT48" s="177">
        <f t="shared" si="16"/>
        <v>100</v>
      </c>
      <c r="AU48" s="177">
        <f t="shared" si="16"/>
        <v>100</v>
      </c>
      <c r="AV48" s="177">
        <f t="shared" si="16"/>
        <v>100</v>
      </c>
      <c r="AW48" s="177">
        <f t="shared" si="16"/>
        <v>100</v>
      </c>
      <c r="AX48" s="177">
        <f t="shared" si="16"/>
        <v>100</v>
      </c>
      <c r="AY48" s="177">
        <f t="shared" si="16"/>
        <v>100</v>
      </c>
      <c r="AZ48" s="177">
        <f t="shared" si="16"/>
        <v>100</v>
      </c>
      <c r="BA48" s="177">
        <f t="shared" si="16"/>
        <v>100</v>
      </c>
      <c r="BB48" s="177">
        <f t="shared" si="16"/>
        <v>100</v>
      </c>
      <c r="BC48" s="177">
        <f t="shared" si="16"/>
        <v>100</v>
      </c>
      <c r="BD48" s="177">
        <f t="shared" si="16"/>
        <v>100</v>
      </c>
      <c r="BE48" s="177">
        <f t="shared" si="16"/>
        <v>100</v>
      </c>
      <c r="BF48" s="177">
        <f t="shared" si="16"/>
        <v>100</v>
      </c>
      <c r="BG48" s="177">
        <f t="shared" si="16"/>
        <v>100</v>
      </c>
      <c r="BH48" s="177">
        <f t="shared" si="16"/>
        <v>100</v>
      </c>
      <c r="BI48" s="177">
        <f t="shared" si="16"/>
        <v>100</v>
      </c>
      <c r="BJ48" s="177">
        <f t="shared" si="16"/>
        <v>100</v>
      </c>
      <c r="BK48" s="177">
        <f t="shared" si="16"/>
        <v>100</v>
      </c>
      <c r="BL48" s="177">
        <f t="shared" si="16"/>
        <v>100</v>
      </c>
      <c r="BM48" s="177">
        <f t="shared" si="16"/>
        <v>100</v>
      </c>
      <c r="BN48" s="177">
        <f t="shared" si="16"/>
        <v>100</v>
      </c>
      <c r="BO48" s="177">
        <f t="shared" si="16"/>
        <v>100</v>
      </c>
      <c r="BP48" s="177">
        <f t="shared" ref="BP48:BZ48" si="17">BO48</f>
        <v>100</v>
      </c>
      <c r="BQ48" s="177">
        <f t="shared" si="17"/>
        <v>100</v>
      </c>
      <c r="BR48" s="177">
        <f t="shared" si="17"/>
        <v>100</v>
      </c>
      <c r="BS48" s="177">
        <f t="shared" si="17"/>
        <v>100</v>
      </c>
      <c r="BT48" s="177">
        <f t="shared" si="17"/>
        <v>100</v>
      </c>
      <c r="BU48" s="177">
        <f t="shared" si="17"/>
        <v>100</v>
      </c>
      <c r="BV48" s="177">
        <f t="shared" si="17"/>
        <v>100</v>
      </c>
      <c r="BW48" s="177">
        <f t="shared" si="17"/>
        <v>100</v>
      </c>
      <c r="BX48" s="177">
        <f t="shared" si="17"/>
        <v>100</v>
      </c>
      <c r="BY48" s="177">
        <f t="shared" si="17"/>
        <v>100</v>
      </c>
      <c r="BZ48" s="177">
        <f t="shared" si="17"/>
        <v>100</v>
      </c>
      <c r="CA48" s="1">
        <f>SUMPRODUCT($E48:$BX48,$E$51:$BX$51)/1000</f>
        <v>1604.9449500000001</v>
      </c>
    </row>
    <row r="49" spans="1:78" ht="20.25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44">
        <f>F47*F48/1000</f>
        <v>6</v>
      </c>
      <c r="G50" s="444">
        <f>G47*G48</f>
        <v>0</v>
      </c>
      <c r="H50" s="444">
        <f>H47*H48/1000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8">L47*L48/1000</f>
        <v>0.5099999999999999</v>
      </c>
      <c r="M50" s="444">
        <f t="shared" si="18"/>
        <v>1.2</v>
      </c>
      <c r="N50" s="444">
        <f t="shared" si="18"/>
        <v>0.19600000000000001</v>
      </c>
      <c r="O50" s="444">
        <f t="shared" si="18"/>
        <v>0</v>
      </c>
      <c r="P50" s="444">
        <f t="shared" si="18"/>
        <v>0.1</v>
      </c>
      <c r="Q50" s="444">
        <f>Q47*Q48</f>
        <v>0</v>
      </c>
      <c r="R50" s="444">
        <f t="shared" si="18"/>
        <v>0</v>
      </c>
      <c r="S50" s="444">
        <f>S47*S48/1000</f>
        <v>0</v>
      </c>
      <c r="T50" s="444">
        <f t="shared" si="18"/>
        <v>0</v>
      </c>
      <c r="U50" s="444">
        <f t="shared" si="18"/>
        <v>0</v>
      </c>
      <c r="V50" s="444">
        <f t="shared" si="18"/>
        <v>0</v>
      </c>
      <c r="W50" s="444">
        <f t="shared" si="18"/>
        <v>0</v>
      </c>
      <c r="X50" s="444">
        <f t="shared" si="18"/>
        <v>0</v>
      </c>
      <c r="Y50" s="444">
        <f t="shared" si="18"/>
        <v>0</v>
      </c>
      <c r="Z50" s="444">
        <f t="shared" si="18"/>
        <v>0</v>
      </c>
      <c r="AA50" s="444">
        <f t="shared" si="18"/>
        <v>0</v>
      </c>
      <c r="AB50" s="444">
        <f t="shared" si="18"/>
        <v>0</v>
      </c>
      <c r="AC50" s="444">
        <f t="shared" si="18"/>
        <v>0.3</v>
      </c>
      <c r="AD50" s="444">
        <f>AD47*AD48/1000</f>
        <v>0</v>
      </c>
      <c r="AE50" s="444">
        <f>AE47*AE48/1000</f>
        <v>0</v>
      </c>
      <c r="AF50" s="444">
        <f t="shared" si="18"/>
        <v>0</v>
      </c>
      <c r="AG50" s="444">
        <f t="shared" si="18"/>
        <v>5</v>
      </c>
      <c r="AH50" s="444">
        <f t="shared" si="18"/>
        <v>0</v>
      </c>
      <c r="AI50" s="444">
        <f t="shared" si="18"/>
        <v>0</v>
      </c>
      <c r="AJ50" s="444">
        <f t="shared" si="18"/>
        <v>0</v>
      </c>
      <c r="AK50" s="444">
        <f t="shared" si="18"/>
        <v>0</v>
      </c>
      <c r="AL50" s="444">
        <f t="shared" si="18"/>
        <v>0</v>
      </c>
      <c r="AM50" s="444">
        <f t="shared" si="18"/>
        <v>0</v>
      </c>
      <c r="AN50" s="444">
        <f t="shared" si="18"/>
        <v>0</v>
      </c>
      <c r="AO50" s="444">
        <f t="shared" si="18"/>
        <v>0</v>
      </c>
      <c r="AP50" s="444">
        <f t="shared" si="18"/>
        <v>0</v>
      </c>
      <c r="AQ50" s="444">
        <f t="shared" si="18"/>
        <v>0</v>
      </c>
      <c r="AR50" s="444">
        <f t="shared" si="18"/>
        <v>0</v>
      </c>
      <c r="AS50" s="444">
        <f t="shared" si="18"/>
        <v>0</v>
      </c>
      <c r="AT50" s="444">
        <f t="shared" si="18"/>
        <v>0.2</v>
      </c>
      <c r="AU50" s="444">
        <f t="shared" si="18"/>
        <v>0</v>
      </c>
      <c r="AV50" s="444">
        <f t="shared" si="18"/>
        <v>0</v>
      </c>
      <c r="AW50" s="444">
        <f t="shared" si="18"/>
        <v>0</v>
      </c>
      <c r="AX50" s="444">
        <f t="shared" si="18"/>
        <v>0</v>
      </c>
      <c r="AY50" s="444">
        <f t="shared" si="18"/>
        <v>0</v>
      </c>
      <c r="AZ50" s="444">
        <f>AZ47*AZ48/1000</f>
        <v>0</v>
      </c>
      <c r="BA50" s="444">
        <f t="shared" si="18"/>
        <v>0</v>
      </c>
      <c r="BB50" s="444">
        <f t="shared" si="18"/>
        <v>4.7</v>
      </c>
      <c r="BC50" s="444">
        <f t="shared" si="18"/>
        <v>0</v>
      </c>
      <c r="BD50" s="444">
        <f t="shared" si="18"/>
        <v>0</v>
      </c>
      <c r="BE50" s="444">
        <f t="shared" si="18"/>
        <v>0</v>
      </c>
      <c r="BF50" s="444">
        <f t="shared" si="18"/>
        <v>0</v>
      </c>
      <c r="BG50" s="444">
        <f t="shared" si="18"/>
        <v>0</v>
      </c>
      <c r="BH50" s="444">
        <f>BH47*BH48/1000</f>
        <v>0</v>
      </c>
      <c r="BI50" s="444">
        <f t="shared" si="18"/>
        <v>0</v>
      </c>
      <c r="BJ50" s="444">
        <f t="shared" si="18"/>
        <v>3.9</v>
      </c>
      <c r="BK50" s="444">
        <f t="shared" si="18"/>
        <v>1.9</v>
      </c>
      <c r="BL50" s="444">
        <f t="shared" si="18"/>
        <v>1.9</v>
      </c>
      <c r="BM50" s="444">
        <f t="shared" si="18"/>
        <v>0</v>
      </c>
      <c r="BN50" s="444">
        <f t="shared" si="18"/>
        <v>0</v>
      </c>
      <c r="BO50" s="444">
        <f t="shared" si="18"/>
        <v>0</v>
      </c>
      <c r="BP50" s="444">
        <f>BP47*BP48/1000</f>
        <v>0</v>
      </c>
      <c r="BQ50" s="444">
        <f t="shared" si="18"/>
        <v>0</v>
      </c>
      <c r="BR50" s="444">
        <f t="shared" si="18"/>
        <v>0</v>
      </c>
      <c r="BS50" s="444">
        <f t="shared" si="18"/>
        <v>0</v>
      </c>
      <c r="BT50" s="444">
        <f t="shared" si="18"/>
        <v>0</v>
      </c>
      <c r="BU50" s="444">
        <f t="shared" si="18"/>
        <v>0</v>
      </c>
      <c r="BV50" s="444">
        <f t="shared" si="18"/>
        <v>11.1</v>
      </c>
      <c r="BW50" s="444">
        <f>BW47*BW48/1000</f>
        <v>0</v>
      </c>
      <c r="BX50" s="444">
        <f>BX47*BX48/1000</f>
        <v>4</v>
      </c>
      <c r="BY50" s="181">
        <f>BY47*BY48/1000</f>
        <v>0</v>
      </c>
      <c r="BZ50" s="181">
        <f>BZ47*BZ48/1000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182">
        <f>ССЫЛКИ!BW3</f>
        <v>510</v>
      </c>
      <c r="BZ51" s="182">
        <f>ССЫЛКИ!BX3</f>
        <v>580</v>
      </c>
    </row>
    <row r="52" spans="1:78" ht="15.75">
      <c r="A52" s="593" t="s">
        <v>56</v>
      </c>
      <c r="B52" s="594"/>
      <c r="C52" s="441">
        <f>SUM(D52:BZ52)</f>
        <v>7442</v>
      </c>
      <c r="D52" s="421">
        <f t="shared" ref="D52:BX52" si="19">D50*D51</f>
        <v>0</v>
      </c>
      <c r="E52" s="421">
        <f t="shared" si="19"/>
        <v>0</v>
      </c>
      <c r="F52" s="443">
        <f t="shared" si="19"/>
        <v>3540</v>
      </c>
      <c r="G52" s="444">
        <f t="shared" si="19"/>
        <v>0</v>
      </c>
      <c r="H52" s="444">
        <f t="shared" si="19"/>
        <v>0</v>
      </c>
      <c r="I52" s="444">
        <f t="shared" si="19"/>
        <v>0</v>
      </c>
      <c r="J52" s="444">
        <f t="shared" si="19"/>
        <v>0</v>
      </c>
      <c r="K52" s="444">
        <f t="shared" si="19"/>
        <v>0</v>
      </c>
      <c r="L52" s="444">
        <f t="shared" si="19"/>
        <v>68.339999999999989</v>
      </c>
      <c r="M52" s="444">
        <f t="shared" si="19"/>
        <v>94.8</v>
      </c>
      <c r="N52" s="444">
        <f t="shared" si="19"/>
        <v>1.96</v>
      </c>
      <c r="O52" s="444">
        <f t="shared" si="19"/>
        <v>0</v>
      </c>
      <c r="P52" s="444">
        <f t="shared" si="19"/>
        <v>95</v>
      </c>
      <c r="Q52" s="444">
        <f t="shared" si="19"/>
        <v>0</v>
      </c>
      <c r="R52" s="444">
        <f t="shared" si="19"/>
        <v>0</v>
      </c>
      <c r="S52" s="444">
        <f t="shared" si="19"/>
        <v>0</v>
      </c>
      <c r="T52" s="444">
        <f t="shared" si="19"/>
        <v>0</v>
      </c>
      <c r="U52" s="444">
        <f t="shared" si="19"/>
        <v>0</v>
      </c>
      <c r="V52" s="444">
        <f t="shared" si="19"/>
        <v>0</v>
      </c>
      <c r="W52" s="444">
        <f t="shared" si="19"/>
        <v>0</v>
      </c>
      <c r="X52" s="444">
        <f t="shared" si="19"/>
        <v>0</v>
      </c>
      <c r="Y52" s="444">
        <f t="shared" si="19"/>
        <v>0</v>
      </c>
      <c r="Z52" s="444">
        <f t="shared" si="19"/>
        <v>0</v>
      </c>
      <c r="AA52" s="444">
        <f t="shared" si="19"/>
        <v>0</v>
      </c>
      <c r="AB52" s="444">
        <f t="shared" si="19"/>
        <v>0</v>
      </c>
      <c r="AC52" s="444">
        <f t="shared" si="19"/>
        <v>57</v>
      </c>
      <c r="AD52" s="444">
        <f t="shared" si="19"/>
        <v>0</v>
      </c>
      <c r="AE52" s="444">
        <f t="shared" si="19"/>
        <v>0</v>
      </c>
      <c r="AF52" s="444">
        <f t="shared" si="19"/>
        <v>0</v>
      </c>
      <c r="AG52" s="444">
        <f t="shared" si="19"/>
        <v>450</v>
      </c>
      <c r="AH52" s="444">
        <f t="shared" si="19"/>
        <v>0</v>
      </c>
      <c r="AI52" s="444">
        <f t="shared" si="19"/>
        <v>0</v>
      </c>
      <c r="AJ52" s="444">
        <f t="shared" si="19"/>
        <v>0</v>
      </c>
      <c r="AK52" s="444">
        <f t="shared" si="19"/>
        <v>0</v>
      </c>
      <c r="AL52" s="444">
        <f t="shared" si="19"/>
        <v>0</v>
      </c>
      <c r="AM52" s="444">
        <f t="shared" si="19"/>
        <v>0</v>
      </c>
      <c r="AN52" s="444">
        <f t="shared" si="19"/>
        <v>0</v>
      </c>
      <c r="AO52" s="444">
        <f t="shared" si="19"/>
        <v>0</v>
      </c>
      <c r="AP52" s="444">
        <f t="shared" si="19"/>
        <v>0</v>
      </c>
      <c r="AQ52" s="444">
        <f t="shared" si="19"/>
        <v>0</v>
      </c>
      <c r="AR52" s="444">
        <f t="shared" si="19"/>
        <v>0</v>
      </c>
      <c r="AS52" s="444">
        <f t="shared" si="19"/>
        <v>0</v>
      </c>
      <c r="AT52" s="444">
        <f t="shared" si="19"/>
        <v>194</v>
      </c>
      <c r="AU52" s="444">
        <f t="shared" si="19"/>
        <v>0</v>
      </c>
      <c r="AV52" s="444">
        <f t="shared" si="19"/>
        <v>0</v>
      </c>
      <c r="AW52" s="444">
        <f t="shared" si="19"/>
        <v>0</v>
      </c>
      <c r="AX52" s="444">
        <f t="shared" si="19"/>
        <v>0</v>
      </c>
      <c r="AY52" s="444">
        <f t="shared" si="19"/>
        <v>0</v>
      </c>
      <c r="AZ52" s="444">
        <f t="shared" si="19"/>
        <v>0</v>
      </c>
      <c r="BA52" s="444">
        <f t="shared" si="19"/>
        <v>0</v>
      </c>
      <c r="BB52" s="444">
        <f t="shared" si="19"/>
        <v>1128</v>
      </c>
      <c r="BC52" s="444">
        <f t="shared" si="19"/>
        <v>0</v>
      </c>
      <c r="BD52" s="444">
        <f t="shared" si="19"/>
        <v>0</v>
      </c>
      <c r="BE52" s="444">
        <f t="shared" si="19"/>
        <v>0</v>
      </c>
      <c r="BF52" s="444">
        <f t="shared" si="19"/>
        <v>0</v>
      </c>
      <c r="BG52" s="444">
        <f t="shared" si="19"/>
        <v>0</v>
      </c>
      <c r="BH52" s="444">
        <f t="shared" si="19"/>
        <v>0</v>
      </c>
      <c r="BI52" s="444">
        <f t="shared" si="19"/>
        <v>0</v>
      </c>
      <c r="BJ52" s="444">
        <f t="shared" si="19"/>
        <v>179.4</v>
      </c>
      <c r="BK52" s="444">
        <f t="shared" si="19"/>
        <v>66.5</v>
      </c>
      <c r="BL52" s="444">
        <f t="shared" si="19"/>
        <v>114</v>
      </c>
      <c r="BM52" s="444">
        <f t="shared" si="19"/>
        <v>0</v>
      </c>
      <c r="BN52" s="444">
        <f t="shared" si="19"/>
        <v>0</v>
      </c>
      <c r="BO52" s="444">
        <f t="shared" si="19"/>
        <v>0</v>
      </c>
      <c r="BP52" s="444">
        <f t="shared" si="19"/>
        <v>0</v>
      </c>
      <c r="BQ52" s="444">
        <f t="shared" si="19"/>
        <v>0</v>
      </c>
      <c r="BR52" s="444">
        <f t="shared" si="19"/>
        <v>0</v>
      </c>
      <c r="BS52" s="444">
        <f t="shared" si="19"/>
        <v>0</v>
      </c>
      <c r="BT52" s="444">
        <f t="shared" si="19"/>
        <v>0</v>
      </c>
      <c r="BU52" s="444">
        <f t="shared" si="19"/>
        <v>0</v>
      </c>
      <c r="BV52" s="444">
        <f t="shared" si="19"/>
        <v>1221</v>
      </c>
      <c r="BW52" s="444">
        <f t="shared" si="19"/>
        <v>0</v>
      </c>
      <c r="BX52" s="444">
        <f t="shared" si="19"/>
        <v>232</v>
      </c>
      <c r="BY52" s="181">
        <f>BY50*BY51</f>
        <v>0</v>
      </c>
      <c r="BZ52" s="181">
        <f>BZ50*BZ51</f>
        <v>0</v>
      </c>
    </row>
    <row r="53" spans="1:78" ht="15.75">
      <c r="A53" s="593" t="s">
        <v>57</v>
      </c>
      <c r="B53" s="594"/>
      <c r="C53" s="449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idden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612"/>
      <c r="B55" s="613"/>
      <c r="C55" s="177"/>
      <c r="D55" s="177">
        <f t="shared" ref="D55:K55" si="20">SUM(D39:D45)</f>
        <v>0</v>
      </c>
      <c r="E55" s="177">
        <f t="shared" si="20"/>
        <v>0</v>
      </c>
      <c r="F55" s="177">
        <f t="shared" si="20"/>
        <v>60</v>
      </c>
      <c r="G55" s="177">
        <f t="shared" si="20"/>
        <v>0</v>
      </c>
      <c r="H55" s="177">
        <f t="shared" si="20"/>
        <v>0</v>
      </c>
      <c r="I55" s="177">
        <f t="shared" si="20"/>
        <v>0</v>
      </c>
      <c r="J55" s="177">
        <f t="shared" si="20"/>
        <v>0</v>
      </c>
      <c r="K55" s="177">
        <f t="shared" si="20"/>
        <v>0</v>
      </c>
      <c r="L55" s="177">
        <f>SUM(L39:L45)</f>
        <v>5.0999999999999996</v>
      </c>
      <c r="M55" s="177">
        <f t="shared" ref="M55:BX55" si="21">SUM(M39:M45)</f>
        <v>12</v>
      </c>
      <c r="N55" s="177">
        <f t="shared" si="21"/>
        <v>1.96</v>
      </c>
      <c r="O55" s="177">
        <f t="shared" si="21"/>
        <v>0</v>
      </c>
      <c r="P55" s="177">
        <f t="shared" si="21"/>
        <v>1</v>
      </c>
      <c r="Q55" s="177">
        <f t="shared" si="21"/>
        <v>0</v>
      </c>
      <c r="R55" s="177">
        <f t="shared" si="21"/>
        <v>0</v>
      </c>
      <c r="S55" s="177">
        <f t="shared" si="21"/>
        <v>0</v>
      </c>
      <c r="T55" s="177">
        <f t="shared" si="21"/>
        <v>0</v>
      </c>
      <c r="U55" s="177">
        <f t="shared" si="21"/>
        <v>0</v>
      </c>
      <c r="V55" s="177">
        <f t="shared" si="21"/>
        <v>0</v>
      </c>
      <c r="W55" s="177">
        <f t="shared" si="21"/>
        <v>0</v>
      </c>
      <c r="X55" s="177">
        <f t="shared" si="21"/>
        <v>0</v>
      </c>
      <c r="Y55" s="177">
        <f t="shared" si="21"/>
        <v>0</v>
      </c>
      <c r="Z55" s="177">
        <f t="shared" si="21"/>
        <v>0</v>
      </c>
      <c r="AA55" s="177">
        <f t="shared" si="21"/>
        <v>0</v>
      </c>
      <c r="AB55" s="177">
        <f t="shared" si="21"/>
        <v>0</v>
      </c>
      <c r="AC55" s="177">
        <f t="shared" si="21"/>
        <v>3</v>
      </c>
      <c r="AD55" s="177">
        <f t="shared" si="21"/>
        <v>0</v>
      </c>
      <c r="AE55" s="177">
        <f t="shared" si="21"/>
        <v>0</v>
      </c>
      <c r="AF55" s="177">
        <f t="shared" si="21"/>
        <v>0</v>
      </c>
      <c r="AG55" s="177">
        <f t="shared" si="21"/>
        <v>50</v>
      </c>
      <c r="AH55" s="177">
        <f t="shared" si="21"/>
        <v>0</v>
      </c>
      <c r="AI55" s="177">
        <f t="shared" si="21"/>
        <v>0</v>
      </c>
      <c r="AJ55" s="177">
        <f t="shared" si="21"/>
        <v>0</v>
      </c>
      <c r="AK55" s="177">
        <f t="shared" si="21"/>
        <v>0</v>
      </c>
      <c r="AL55" s="177">
        <f t="shared" si="21"/>
        <v>0</v>
      </c>
      <c r="AM55" s="177">
        <f t="shared" si="21"/>
        <v>0</v>
      </c>
      <c r="AN55" s="177">
        <f t="shared" si="21"/>
        <v>0</v>
      </c>
      <c r="AO55" s="177">
        <f t="shared" si="21"/>
        <v>0</v>
      </c>
      <c r="AP55" s="177">
        <f t="shared" si="21"/>
        <v>0</v>
      </c>
      <c r="AQ55" s="177">
        <f t="shared" si="21"/>
        <v>0</v>
      </c>
      <c r="AR55" s="177">
        <f t="shared" si="21"/>
        <v>0</v>
      </c>
      <c r="AS55" s="177">
        <f t="shared" si="21"/>
        <v>0</v>
      </c>
      <c r="AT55" s="177">
        <f t="shared" si="21"/>
        <v>2</v>
      </c>
      <c r="AU55" s="177">
        <f t="shared" si="21"/>
        <v>0</v>
      </c>
      <c r="AV55" s="177">
        <f t="shared" si="21"/>
        <v>0</v>
      </c>
      <c r="AW55" s="177">
        <f t="shared" si="21"/>
        <v>0</v>
      </c>
      <c r="AX55" s="177">
        <f t="shared" si="21"/>
        <v>0</v>
      </c>
      <c r="AY55" s="177">
        <f t="shared" si="21"/>
        <v>0</v>
      </c>
      <c r="AZ55" s="177">
        <f t="shared" si="21"/>
        <v>0</v>
      </c>
      <c r="BA55" s="177">
        <f t="shared" si="21"/>
        <v>0</v>
      </c>
      <c r="BB55" s="177">
        <f t="shared" si="21"/>
        <v>47</v>
      </c>
      <c r="BC55" s="177">
        <f t="shared" si="21"/>
        <v>0</v>
      </c>
      <c r="BD55" s="177">
        <f t="shared" si="21"/>
        <v>0</v>
      </c>
      <c r="BE55" s="177">
        <f t="shared" si="21"/>
        <v>0</v>
      </c>
      <c r="BF55" s="177">
        <f t="shared" si="21"/>
        <v>0</v>
      </c>
      <c r="BG55" s="177">
        <f t="shared" si="21"/>
        <v>0</v>
      </c>
      <c r="BH55" s="177">
        <f t="shared" si="21"/>
        <v>0</v>
      </c>
      <c r="BI55" s="177">
        <f t="shared" si="21"/>
        <v>0</v>
      </c>
      <c r="BJ55" s="177">
        <f t="shared" si="21"/>
        <v>39</v>
      </c>
      <c r="BK55" s="177">
        <f t="shared" si="21"/>
        <v>19</v>
      </c>
      <c r="BL55" s="177">
        <f t="shared" si="21"/>
        <v>19</v>
      </c>
      <c r="BM55" s="177">
        <f t="shared" si="21"/>
        <v>0</v>
      </c>
      <c r="BN55" s="177">
        <f t="shared" si="21"/>
        <v>0</v>
      </c>
      <c r="BO55" s="177">
        <f t="shared" si="21"/>
        <v>0</v>
      </c>
      <c r="BP55" s="177">
        <f t="shared" si="21"/>
        <v>0</v>
      </c>
      <c r="BQ55" s="177">
        <f t="shared" si="21"/>
        <v>0</v>
      </c>
      <c r="BR55" s="177">
        <f t="shared" si="21"/>
        <v>0</v>
      </c>
      <c r="BS55" s="177">
        <f t="shared" si="21"/>
        <v>0</v>
      </c>
      <c r="BT55" s="177">
        <f t="shared" si="21"/>
        <v>0</v>
      </c>
      <c r="BU55" s="177">
        <f t="shared" si="21"/>
        <v>0</v>
      </c>
      <c r="BV55" s="177">
        <f t="shared" si="21"/>
        <v>111</v>
      </c>
      <c r="BW55" s="177">
        <f t="shared" si="21"/>
        <v>0</v>
      </c>
      <c r="BX55" s="177">
        <f t="shared" si="21"/>
        <v>40</v>
      </c>
      <c r="BY55" s="177">
        <f>SUM(BY39:BY45)</f>
        <v>0</v>
      </c>
      <c r="BZ55" s="177">
        <f>SUM(BZ39:BZ45)</f>
        <v>0</v>
      </c>
    </row>
    <row r="56" spans="1:78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2">D56</f>
        <v>100</v>
      </c>
      <c r="F56" s="185">
        <f t="shared" si="22"/>
        <v>100</v>
      </c>
      <c r="G56" s="185">
        <f t="shared" si="22"/>
        <v>100</v>
      </c>
      <c r="H56" s="185">
        <f t="shared" si="22"/>
        <v>100</v>
      </c>
      <c r="I56" s="185">
        <f t="shared" si="22"/>
        <v>100</v>
      </c>
      <c r="J56" s="185">
        <f t="shared" si="22"/>
        <v>100</v>
      </c>
      <c r="K56" s="185">
        <f t="shared" si="22"/>
        <v>100</v>
      </c>
      <c r="L56" s="185">
        <f t="shared" si="22"/>
        <v>100</v>
      </c>
      <c r="M56" s="185">
        <f t="shared" si="22"/>
        <v>100</v>
      </c>
      <c r="N56" s="185">
        <f t="shared" si="22"/>
        <v>100</v>
      </c>
      <c r="O56" s="185">
        <f t="shared" si="22"/>
        <v>100</v>
      </c>
      <c r="P56" s="185">
        <f t="shared" si="22"/>
        <v>100</v>
      </c>
      <c r="Q56" s="185">
        <f t="shared" si="22"/>
        <v>100</v>
      </c>
      <c r="R56" s="185">
        <f t="shared" si="22"/>
        <v>100</v>
      </c>
      <c r="S56" s="185">
        <f t="shared" si="22"/>
        <v>100</v>
      </c>
      <c r="T56" s="185">
        <f t="shared" si="22"/>
        <v>100</v>
      </c>
      <c r="U56" s="185">
        <f t="shared" si="22"/>
        <v>100</v>
      </c>
      <c r="V56" s="185">
        <f t="shared" si="22"/>
        <v>100</v>
      </c>
      <c r="W56" s="185">
        <f t="shared" si="22"/>
        <v>100</v>
      </c>
      <c r="X56" s="185">
        <f t="shared" si="22"/>
        <v>100</v>
      </c>
      <c r="Y56" s="185">
        <f t="shared" si="22"/>
        <v>100</v>
      </c>
      <c r="Z56" s="185">
        <f t="shared" si="22"/>
        <v>100</v>
      </c>
      <c r="AA56" s="185">
        <f t="shared" si="22"/>
        <v>100</v>
      </c>
      <c r="AB56" s="185">
        <f t="shared" si="22"/>
        <v>100</v>
      </c>
      <c r="AC56" s="185">
        <f t="shared" si="22"/>
        <v>100</v>
      </c>
      <c r="AD56" s="185">
        <f t="shared" si="22"/>
        <v>100</v>
      </c>
      <c r="AE56" s="185">
        <f t="shared" si="22"/>
        <v>100</v>
      </c>
      <c r="AF56" s="185">
        <f t="shared" si="22"/>
        <v>100</v>
      </c>
      <c r="AG56" s="185">
        <f t="shared" si="22"/>
        <v>100</v>
      </c>
      <c r="AH56" s="185">
        <f t="shared" si="22"/>
        <v>100</v>
      </c>
      <c r="AI56" s="185">
        <f t="shared" si="22"/>
        <v>100</v>
      </c>
      <c r="AJ56" s="185">
        <f t="shared" si="22"/>
        <v>100</v>
      </c>
      <c r="AK56" s="185">
        <f t="shared" si="22"/>
        <v>100</v>
      </c>
      <c r="AL56" s="185">
        <f t="shared" si="22"/>
        <v>100</v>
      </c>
      <c r="AM56" s="185">
        <f t="shared" si="22"/>
        <v>100</v>
      </c>
      <c r="AN56" s="185">
        <f t="shared" si="22"/>
        <v>100</v>
      </c>
      <c r="AO56" s="185">
        <f t="shared" si="22"/>
        <v>100</v>
      </c>
      <c r="AP56" s="185">
        <f t="shared" si="22"/>
        <v>100</v>
      </c>
      <c r="AQ56" s="185">
        <f t="shared" si="22"/>
        <v>100</v>
      </c>
      <c r="AR56" s="185">
        <f t="shared" si="22"/>
        <v>100</v>
      </c>
      <c r="AS56" s="185">
        <f t="shared" si="22"/>
        <v>100</v>
      </c>
      <c r="AT56" s="185">
        <f t="shared" si="22"/>
        <v>100</v>
      </c>
      <c r="AU56" s="185">
        <f t="shared" si="22"/>
        <v>100</v>
      </c>
      <c r="AV56" s="185">
        <f t="shared" si="22"/>
        <v>100</v>
      </c>
      <c r="AW56" s="185">
        <f t="shared" si="22"/>
        <v>100</v>
      </c>
      <c r="AX56" s="185">
        <f t="shared" si="22"/>
        <v>100</v>
      </c>
      <c r="AY56" s="185">
        <f t="shared" si="22"/>
        <v>100</v>
      </c>
      <c r="AZ56" s="185">
        <f t="shared" si="22"/>
        <v>100</v>
      </c>
      <c r="BA56" s="185">
        <f t="shared" si="22"/>
        <v>100</v>
      </c>
      <c r="BB56" s="185">
        <f t="shared" si="22"/>
        <v>100</v>
      </c>
      <c r="BC56" s="185">
        <f t="shared" si="22"/>
        <v>100</v>
      </c>
      <c r="BD56" s="185">
        <f t="shared" si="22"/>
        <v>100</v>
      </c>
      <c r="BE56" s="185">
        <f t="shared" si="22"/>
        <v>100</v>
      </c>
      <c r="BF56" s="185">
        <f t="shared" si="22"/>
        <v>100</v>
      </c>
      <c r="BG56" s="185">
        <f t="shared" si="22"/>
        <v>100</v>
      </c>
      <c r="BH56" s="185">
        <f t="shared" si="22"/>
        <v>100</v>
      </c>
      <c r="BI56" s="185">
        <f t="shared" si="22"/>
        <v>100</v>
      </c>
      <c r="BJ56" s="185">
        <f t="shared" si="22"/>
        <v>100</v>
      </c>
      <c r="BK56" s="185">
        <f t="shared" si="22"/>
        <v>100</v>
      </c>
      <c r="BL56" s="185">
        <f t="shared" si="22"/>
        <v>100</v>
      </c>
      <c r="BM56" s="185">
        <f t="shared" si="22"/>
        <v>100</v>
      </c>
      <c r="BN56" s="185">
        <f t="shared" si="22"/>
        <v>100</v>
      </c>
      <c r="BO56" s="185">
        <f t="shared" si="22"/>
        <v>100</v>
      </c>
      <c r="BP56" s="185">
        <f t="shared" si="22"/>
        <v>100</v>
      </c>
      <c r="BQ56" s="185">
        <f t="shared" ref="BQ56:BZ56" si="23">BP56</f>
        <v>100</v>
      </c>
      <c r="BR56" s="185">
        <f t="shared" si="23"/>
        <v>100</v>
      </c>
      <c r="BS56" s="185">
        <f t="shared" si="23"/>
        <v>100</v>
      </c>
      <c r="BT56" s="185">
        <f t="shared" si="23"/>
        <v>100</v>
      </c>
      <c r="BU56" s="185">
        <f t="shared" si="23"/>
        <v>100</v>
      </c>
      <c r="BV56" s="185">
        <f t="shared" si="23"/>
        <v>100</v>
      </c>
      <c r="BW56" s="185">
        <f t="shared" si="23"/>
        <v>100</v>
      </c>
      <c r="BX56" s="185">
        <f t="shared" si="23"/>
        <v>100</v>
      </c>
      <c r="BY56" s="185">
        <f t="shared" si="23"/>
        <v>100</v>
      </c>
      <c r="BZ56" s="185">
        <f t="shared" si="23"/>
        <v>100</v>
      </c>
    </row>
    <row r="57" spans="1:78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idden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F55*F56/1000</f>
        <v>6</v>
      </c>
      <c r="G58" s="187">
        <f>G55*G56</f>
        <v>0</v>
      </c>
      <c r="H58" s="187">
        <f>H55*H56/1000</f>
        <v>0</v>
      </c>
      <c r="I58" s="187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4">L55*L56/1000</f>
        <v>0.5099999999999999</v>
      </c>
      <c r="M58" s="181">
        <f t="shared" si="24"/>
        <v>1.2</v>
      </c>
      <c r="N58" s="181">
        <f t="shared" si="24"/>
        <v>0.19600000000000001</v>
      </c>
      <c r="O58" s="181">
        <f t="shared" si="24"/>
        <v>0</v>
      </c>
      <c r="P58" s="181">
        <f t="shared" si="24"/>
        <v>0.1</v>
      </c>
      <c r="Q58" s="181">
        <f>Q55*Q56</f>
        <v>0</v>
      </c>
      <c r="R58" s="181">
        <f t="shared" si="24"/>
        <v>0</v>
      </c>
      <c r="S58" s="181">
        <f>S55*S56</f>
        <v>0</v>
      </c>
      <c r="T58" s="181">
        <f t="shared" si="24"/>
        <v>0</v>
      </c>
      <c r="U58" s="181">
        <f t="shared" si="24"/>
        <v>0</v>
      </c>
      <c r="V58" s="181">
        <f t="shared" si="24"/>
        <v>0</v>
      </c>
      <c r="W58" s="181">
        <f t="shared" si="24"/>
        <v>0</v>
      </c>
      <c r="X58" s="181">
        <f t="shared" si="24"/>
        <v>0</v>
      </c>
      <c r="Y58" s="181">
        <f t="shared" si="24"/>
        <v>0</v>
      </c>
      <c r="Z58" s="181">
        <f t="shared" si="24"/>
        <v>0</v>
      </c>
      <c r="AA58" s="181">
        <f t="shared" si="24"/>
        <v>0</v>
      </c>
      <c r="AB58" s="181">
        <f t="shared" si="24"/>
        <v>0</v>
      </c>
      <c r="AC58" s="181">
        <f t="shared" si="24"/>
        <v>0.3</v>
      </c>
      <c r="AD58" s="181">
        <f>AD55*AD56/1000</f>
        <v>0</v>
      </c>
      <c r="AE58" s="181">
        <f>AE55*AE56/1000</f>
        <v>0</v>
      </c>
      <c r="AF58" s="181">
        <f t="shared" si="24"/>
        <v>0</v>
      </c>
      <c r="AG58" s="181">
        <f t="shared" si="24"/>
        <v>5</v>
      </c>
      <c r="AH58" s="181">
        <f t="shared" si="24"/>
        <v>0</v>
      </c>
      <c r="AI58" s="181">
        <f t="shared" si="24"/>
        <v>0</v>
      </c>
      <c r="AJ58" s="181">
        <f t="shared" si="24"/>
        <v>0</v>
      </c>
      <c r="AK58" s="181">
        <f t="shared" si="24"/>
        <v>0</v>
      </c>
      <c r="AL58" s="181">
        <f t="shared" si="24"/>
        <v>0</v>
      </c>
      <c r="AM58" s="181">
        <f t="shared" si="24"/>
        <v>0</v>
      </c>
      <c r="AN58" s="181">
        <f t="shared" si="24"/>
        <v>0</v>
      </c>
      <c r="AO58" s="181">
        <f t="shared" si="24"/>
        <v>0</v>
      </c>
      <c r="AP58" s="181">
        <f t="shared" si="24"/>
        <v>0</v>
      </c>
      <c r="AQ58" s="181">
        <f t="shared" si="24"/>
        <v>0</v>
      </c>
      <c r="AR58" s="181">
        <f t="shared" si="24"/>
        <v>0</v>
      </c>
      <c r="AS58" s="181">
        <f t="shared" si="24"/>
        <v>0</v>
      </c>
      <c r="AT58" s="181">
        <f t="shared" si="24"/>
        <v>0.2</v>
      </c>
      <c r="AU58" s="181">
        <f t="shared" si="24"/>
        <v>0</v>
      </c>
      <c r="AV58" s="181">
        <f t="shared" si="24"/>
        <v>0</v>
      </c>
      <c r="AW58" s="181">
        <f t="shared" si="24"/>
        <v>0</v>
      </c>
      <c r="AX58" s="181">
        <f t="shared" si="24"/>
        <v>0</v>
      </c>
      <c r="AY58" s="181">
        <f t="shared" si="24"/>
        <v>0</v>
      </c>
      <c r="AZ58" s="181">
        <f>AZ55*AZ56/1000</f>
        <v>0</v>
      </c>
      <c r="BA58" s="181">
        <f t="shared" si="24"/>
        <v>0</v>
      </c>
      <c r="BB58" s="181">
        <f t="shared" si="24"/>
        <v>4.7</v>
      </c>
      <c r="BC58" s="181">
        <f t="shared" si="24"/>
        <v>0</v>
      </c>
      <c r="BD58" s="181">
        <f t="shared" si="24"/>
        <v>0</v>
      </c>
      <c r="BE58" s="181">
        <f t="shared" si="24"/>
        <v>0</v>
      </c>
      <c r="BF58" s="181">
        <f t="shared" si="24"/>
        <v>0</v>
      </c>
      <c r="BG58" s="181">
        <f t="shared" si="24"/>
        <v>0</v>
      </c>
      <c r="BH58" s="181">
        <f>BH55*BH56/1000</f>
        <v>0</v>
      </c>
      <c r="BI58" s="181">
        <f t="shared" si="24"/>
        <v>0</v>
      </c>
      <c r="BJ58" s="181">
        <f t="shared" si="24"/>
        <v>3.9</v>
      </c>
      <c r="BK58" s="181">
        <f t="shared" si="24"/>
        <v>1.9</v>
      </c>
      <c r="BL58" s="181">
        <f t="shared" si="24"/>
        <v>1.9</v>
      </c>
      <c r="BM58" s="181">
        <f t="shared" si="24"/>
        <v>0</v>
      </c>
      <c r="BN58" s="181">
        <f t="shared" si="24"/>
        <v>0</v>
      </c>
      <c r="BO58" s="181">
        <f t="shared" si="24"/>
        <v>0</v>
      </c>
      <c r="BP58" s="181">
        <f>BP55*BP56/1000</f>
        <v>0</v>
      </c>
      <c r="BQ58" s="181">
        <f t="shared" si="24"/>
        <v>0</v>
      </c>
      <c r="BR58" s="181">
        <f t="shared" si="24"/>
        <v>0</v>
      </c>
      <c r="BS58" s="181">
        <f t="shared" si="24"/>
        <v>0</v>
      </c>
      <c r="BT58" s="181">
        <f t="shared" si="24"/>
        <v>0</v>
      </c>
      <c r="BU58" s="181">
        <f t="shared" si="24"/>
        <v>0</v>
      </c>
      <c r="BV58" s="181">
        <f t="shared" si="24"/>
        <v>11.1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5">E58*E59</f>
        <v>0</v>
      </c>
      <c r="F60" s="180">
        <f>F58*F59</f>
        <v>3540</v>
      </c>
      <c r="G60" s="180">
        <f t="shared" si="25"/>
        <v>0</v>
      </c>
      <c r="H60" s="180">
        <f t="shared" si="25"/>
        <v>0</v>
      </c>
      <c r="I60" s="180">
        <f t="shared" si="25"/>
        <v>0</v>
      </c>
      <c r="J60" s="180">
        <f t="shared" si="25"/>
        <v>0</v>
      </c>
      <c r="K60" s="191">
        <f t="shared" si="25"/>
        <v>0</v>
      </c>
      <c r="L60" s="191">
        <f t="shared" si="25"/>
        <v>68.339999999999989</v>
      </c>
      <c r="M60" s="191">
        <f t="shared" si="25"/>
        <v>94.8</v>
      </c>
      <c r="N60" s="191">
        <f t="shared" si="25"/>
        <v>1.96</v>
      </c>
      <c r="O60" s="191">
        <f t="shared" si="25"/>
        <v>0</v>
      </c>
      <c r="P60" s="191">
        <f t="shared" si="25"/>
        <v>95</v>
      </c>
      <c r="Q60" s="191">
        <f t="shared" si="25"/>
        <v>0</v>
      </c>
      <c r="R60" s="191">
        <f t="shared" si="25"/>
        <v>0</v>
      </c>
      <c r="S60" s="191">
        <f t="shared" si="25"/>
        <v>0</v>
      </c>
      <c r="T60" s="191">
        <f t="shared" si="25"/>
        <v>0</v>
      </c>
      <c r="U60" s="191">
        <f t="shared" si="25"/>
        <v>0</v>
      </c>
      <c r="V60" s="191">
        <f t="shared" si="25"/>
        <v>0</v>
      </c>
      <c r="W60" s="191">
        <f t="shared" si="25"/>
        <v>0</v>
      </c>
      <c r="X60" s="191">
        <f t="shared" si="25"/>
        <v>0</v>
      </c>
      <c r="Y60" s="191">
        <f t="shared" si="25"/>
        <v>0</v>
      </c>
      <c r="Z60" s="191">
        <f t="shared" si="25"/>
        <v>0</v>
      </c>
      <c r="AA60" s="191">
        <f t="shared" si="25"/>
        <v>0</v>
      </c>
      <c r="AB60" s="191">
        <f t="shared" si="25"/>
        <v>0</v>
      </c>
      <c r="AC60" s="191">
        <f t="shared" si="25"/>
        <v>57</v>
      </c>
      <c r="AD60" s="191">
        <f t="shared" si="25"/>
        <v>0</v>
      </c>
      <c r="AE60" s="191">
        <f t="shared" si="25"/>
        <v>0</v>
      </c>
      <c r="AF60" s="191">
        <f t="shared" si="25"/>
        <v>0</v>
      </c>
      <c r="AG60" s="191">
        <f t="shared" si="25"/>
        <v>450</v>
      </c>
      <c r="AH60" s="191">
        <f t="shared" si="25"/>
        <v>0</v>
      </c>
      <c r="AI60" s="191">
        <f t="shared" si="25"/>
        <v>0</v>
      </c>
      <c r="AJ60" s="191">
        <f t="shared" si="25"/>
        <v>0</v>
      </c>
      <c r="AK60" s="191">
        <f t="shared" si="25"/>
        <v>0</v>
      </c>
      <c r="AL60" s="191">
        <f t="shared" si="25"/>
        <v>0</v>
      </c>
      <c r="AM60" s="191">
        <f t="shared" si="25"/>
        <v>0</v>
      </c>
      <c r="AN60" s="191">
        <f t="shared" si="25"/>
        <v>0</v>
      </c>
      <c r="AO60" s="191">
        <f t="shared" si="25"/>
        <v>0</v>
      </c>
      <c r="AP60" s="191">
        <f t="shared" si="25"/>
        <v>0</v>
      </c>
      <c r="AQ60" s="191">
        <f t="shared" si="25"/>
        <v>0</v>
      </c>
      <c r="AR60" s="191">
        <f t="shared" si="25"/>
        <v>0</v>
      </c>
      <c r="AS60" s="191">
        <f t="shared" si="25"/>
        <v>0</v>
      </c>
      <c r="AT60" s="191">
        <f t="shared" si="25"/>
        <v>194</v>
      </c>
      <c r="AU60" s="191">
        <f t="shared" si="25"/>
        <v>0</v>
      </c>
      <c r="AV60" s="191">
        <f t="shared" si="25"/>
        <v>0</v>
      </c>
      <c r="AW60" s="191">
        <f t="shared" si="25"/>
        <v>0</v>
      </c>
      <c r="AX60" s="191">
        <f t="shared" si="25"/>
        <v>0</v>
      </c>
      <c r="AY60" s="191">
        <f t="shared" si="25"/>
        <v>0</v>
      </c>
      <c r="AZ60" s="191">
        <f t="shared" si="25"/>
        <v>0</v>
      </c>
      <c r="BA60" s="191">
        <f t="shared" si="25"/>
        <v>0</v>
      </c>
      <c r="BB60" s="191">
        <f t="shared" si="25"/>
        <v>1128</v>
      </c>
      <c r="BC60" s="191">
        <f t="shared" si="25"/>
        <v>0</v>
      </c>
      <c r="BD60" s="191">
        <f t="shared" si="25"/>
        <v>0</v>
      </c>
      <c r="BE60" s="191">
        <f t="shared" si="25"/>
        <v>0</v>
      </c>
      <c r="BF60" s="191">
        <f t="shared" si="25"/>
        <v>0</v>
      </c>
      <c r="BG60" s="191">
        <f t="shared" si="25"/>
        <v>0</v>
      </c>
      <c r="BH60" s="191">
        <f t="shared" si="25"/>
        <v>0</v>
      </c>
      <c r="BI60" s="191">
        <f t="shared" si="25"/>
        <v>0</v>
      </c>
      <c r="BJ60" s="191">
        <f t="shared" si="25"/>
        <v>179.4</v>
      </c>
      <c r="BK60" s="191">
        <f t="shared" si="25"/>
        <v>66.5</v>
      </c>
      <c r="BL60" s="191">
        <f t="shared" si="25"/>
        <v>114</v>
      </c>
      <c r="BM60" s="191">
        <f t="shared" si="25"/>
        <v>0</v>
      </c>
      <c r="BN60" s="191">
        <f t="shared" si="25"/>
        <v>0</v>
      </c>
      <c r="BO60" s="191">
        <f t="shared" si="25"/>
        <v>0</v>
      </c>
      <c r="BP60" s="191">
        <f t="shared" si="25"/>
        <v>0</v>
      </c>
      <c r="BQ60" s="191">
        <f t="shared" ref="BQ60:BW60" si="26">BQ58*BQ59</f>
        <v>0</v>
      </c>
      <c r="BR60" s="191">
        <f t="shared" si="26"/>
        <v>0</v>
      </c>
      <c r="BS60" s="191">
        <f t="shared" si="26"/>
        <v>0</v>
      </c>
      <c r="BT60" s="191">
        <f t="shared" si="26"/>
        <v>0</v>
      </c>
      <c r="BU60" s="191">
        <f t="shared" si="26"/>
        <v>0</v>
      </c>
      <c r="BV60" s="191">
        <f>BV58*BV59</f>
        <v>1221</v>
      </c>
      <c r="BW60" s="191">
        <f t="shared" si="26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>
        <f>ROUND((((71.71-C53))*100+SUM(N39:N44)),4)</f>
        <v>-269.04000000000002</v>
      </c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">
        <f>ROUND((((75-C53))*100+SUM(N39:N44)),4)</f>
        <v>59.96</v>
      </c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4.25"/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</sheetData>
  <mergeCells count="47">
    <mergeCell ref="A52:B52"/>
    <mergeCell ref="A47:B47"/>
    <mergeCell ref="A48:B48"/>
    <mergeCell ref="A49:B49"/>
    <mergeCell ref="A51:B51"/>
    <mergeCell ref="A50:B50"/>
    <mergeCell ref="A59:B59"/>
    <mergeCell ref="A60:B60"/>
    <mergeCell ref="A61:B61"/>
    <mergeCell ref="A53:B53"/>
    <mergeCell ref="A55:B55"/>
    <mergeCell ref="A56:B56"/>
    <mergeCell ref="A57:B57"/>
    <mergeCell ref="A58:B58"/>
    <mergeCell ref="A1:BK1"/>
    <mergeCell ref="A2:BK2"/>
    <mergeCell ref="B3:BK3"/>
    <mergeCell ref="C4:BX4"/>
    <mergeCell ref="A6:B7"/>
    <mergeCell ref="D6:BX6"/>
    <mergeCell ref="L5:AB5"/>
    <mergeCell ref="A30:B30"/>
    <mergeCell ref="A31:B31"/>
    <mergeCell ref="A32:B32"/>
    <mergeCell ref="A14:B14"/>
    <mergeCell ref="A8:B8"/>
    <mergeCell ref="A9:B9"/>
    <mergeCell ref="A13:B13"/>
    <mergeCell ref="A11:B11"/>
    <mergeCell ref="A12:B12"/>
    <mergeCell ref="A10:B10"/>
    <mergeCell ref="D37:BX37"/>
    <mergeCell ref="A45:B45"/>
    <mergeCell ref="A37:B38"/>
    <mergeCell ref="A44:B44"/>
    <mergeCell ref="A15:B15"/>
    <mergeCell ref="A16:B16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</mergeCells>
  <pageMargins left="0.31496062992125984" right="0.11811023622047245" top="0.74803149606299213" bottom="0.74803149606299213" header="0" footer="0"/>
  <pageSetup paperSize="9" scale="53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D1001"/>
  <sheetViews>
    <sheetView topLeftCell="A4" zoomScale="80" zoomScaleNormal="80" workbookViewId="0">
      <selection activeCell="A4" sqref="A1:XFD1048576"/>
    </sheetView>
  </sheetViews>
  <sheetFormatPr defaultColWidth="12.625" defaultRowHeight="14.25"/>
  <cols>
    <col min="1" max="1" width="3.25" customWidth="1"/>
    <col min="2" max="2" width="29.125" customWidth="1"/>
    <col min="3" max="3" width="10.375" bestFit="1" customWidth="1"/>
    <col min="4" max="6" width="7.375" hidden="1" customWidth="1"/>
    <col min="7" max="7" width="7.75" hidden="1" customWidth="1"/>
    <col min="8" max="11" width="8.375" hidden="1" customWidth="1"/>
    <col min="12" max="12" width="9.125" bestFit="1" customWidth="1"/>
    <col min="13" max="13" width="11.5" hidden="1" customWidth="1"/>
    <col min="14" max="14" width="8" bestFit="1" customWidth="1"/>
    <col min="15" max="15" width="8.375" hidden="1" customWidth="1"/>
    <col min="16" max="16" width="9.125" hidden="1" customWidth="1"/>
    <col min="17" max="17" width="9.5" bestFit="1" customWidth="1"/>
    <col min="18" max="18" width="9.125" bestFit="1" customWidth="1"/>
    <col min="19" max="19" width="10.5" hidden="1" customWidth="1"/>
    <col min="20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25" hidden="1" customWidth="1"/>
    <col min="34" max="39" width="7.375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49" width="8.375" hidden="1" customWidth="1"/>
    <col min="50" max="50" width="9.125" hidden="1" customWidth="1"/>
    <col min="51" max="53" width="8.375" hidden="1" customWidth="1"/>
    <col min="54" max="54" width="9.5" bestFit="1" customWidth="1"/>
    <col min="55" max="59" width="8.375" hidden="1" customWidth="1"/>
    <col min="60" max="60" width="9.5" bestFit="1" customWidth="1"/>
    <col min="61" max="62" width="8.375" bestFit="1" customWidth="1"/>
    <col min="63" max="63" width="8" bestFit="1" customWidth="1"/>
    <col min="64" max="64" width="8.375" customWidth="1"/>
    <col min="65" max="65" width="8.375" bestFit="1" customWidth="1"/>
    <col min="66" max="66" width="9.125" bestFit="1" customWidth="1"/>
    <col min="67" max="67" width="8" hidden="1" customWidth="1"/>
    <col min="68" max="73" width="9.125" hidden="1" customWidth="1"/>
    <col min="74" max="74" width="9.5" hidden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  <col min="82" max="82" width="10.625" customWidth="1"/>
  </cols>
  <sheetData>
    <row r="1" spans="1:82" ht="18.75">
      <c r="A1" s="64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2" ht="15.75">
      <c r="A2" s="645"/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2" ht="15.75">
      <c r="B3" s="645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2" ht="15.75">
      <c r="B4" s="31"/>
      <c r="C4" s="646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2" ht="23.25">
      <c r="B5" s="203"/>
      <c r="C5" s="30"/>
      <c r="D5" s="30"/>
      <c r="E5" s="30"/>
      <c r="F5" s="30"/>
      <c r="G5" s="46"/>
      <c r="H5" s="30"/>
      <c r="I5" s="30"/>
      <c r="J5" s="30"/>
      <c r="K5" s="32"/>
      <c r="L5" s="658"/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2" ht="15">
      <c r="A6" s="628"/>
      <c r="B6" s="685"/>
      <c r="C6" s="34"/>
      <c r="D6" s="632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2" ht="183" customHeight="1">
      <c r="A7" s="686"/>
      <c r="B7" s="665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2" ht="15">
      <c r="A8" s="638"/>
      <c r="B8" s="666"/>
      <c r="C8" s="35"/>
      <c r="D8" s="35"/>
      <c r="E8" s="35"/>
      <c r="F8" s="35"/>
      <c r="G8" s="35"/>
      <c r="H8" s="35"/>
      <c r="I8" s="35"/>
      <c r="J8" s="35"/>
      <c r="K8" s="35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A8" s="247"/>
    </row>
    <row r="9" spans="1:82" ht="15">
      <c r="A9" s="692"/>
      <c r="B9" s="693"/>
      <c r="C9" s="310"/>
      <c r="D9" s="310"/>
      <c r="E9" s="310"/>
      <c r="F9" s="310"/>
      <c r="G9" s="310"/>
      <c r="H9" s="310"/>
      <c r="I9" s="310"/>
      <c r="J9" s="310"/>
      <c r="K9" s="310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/>
      <c r="BX9" s="355"/>
      <c r="BY9" s="266"/>
      <c r="BZ9" s="386"/>
      <c r="CA9" s="247"/>
    </row>
    <row r="10" spans="1:82" ht="15">
      <c r="A10" s="638"/>
      <c r="B10" s="666"/>
      <c r="C10" s="35"/>
      <c r="D10" s="35"/>
      <c r="E10" s="35"/>
      <c r="F10" s="35"/>
      <c r="G10" s="35"/>
      <c r="H10" s="35"/>
      <c r="I10" s="35"/>
      <c r="J10" s="35"/>
      <c r="K10" s="35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A10" s="247"/>
    </row>
    <row r="11" spans="1:82" ht="15">
      <c r="A11" s="638"/>
      <c r="B11" s="666"/>
      <c r="C11" s="35"/>
      <c r="D11" s="35"/>
      <c r="E11" s="35"/>
      <c r="F11" s="35"/>
      <c r="G11" s="35"/>
      <c r="H11" s="35"/>
      <c r="I11" s="35"/>
      <c r="J11" s="35"/>
      <c r="K11" s="35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A11" s="247"/>
    </row>
    <row r="12" spans="1:82" ht="14.25" customHeight="1">
      <c r="A12" s="696"/>
      <c r="B12" s="685"/>
      <c r="C12" s="272"/>
      <c r="D12" s="272"/>
      <c r="E12" s="272"/>
      <c r="F12" s="272"/>
      <c r="G12" s="272"/>
      <c r="H12" s="272"/>
      <c r="I12" s="272"/>
      <c r="J12" s="272"/>
      <c r="K12" s="27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72"/>
      <c r="BZ12" s="272"/>
      <c r="CA12" s="247"/>
    </row>
    <row r="13" spans="1:82" ht="15">
      <c r="A13" s="694"/>
      <c r="B13" s="695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94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47"/>
      <c r="CD13" s="247"/>
    </row>
    <row r="14" spans="1:82" ht="15">
      <c r="C14" s="308"/>
      <c r="D14" s="308"/>
      <c r="E14" s="308"/>
      <c r="F14" s="308"/>
      <c r="G14" s="308"/>
      <c r="H14" s="308"/>
      <c r="I14" s="308"/>
      <c r="J14" s="308"/>
      <c r="K14" s="308"/>
      <c r="L14" s="356"/>
      <c r="M14" s="356"/>
      <c r="N14" s="356"/>
      <c r="O14" s="356"/>
      <c r="P14" s="356"/>
      <c r="Q14" s="356"/>
      <c r="R14" s="356"/>
      <c r="S14" s="357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62"/>
      <c r="BZ14" s="295"/>
      <c r="CA14" s="247"/>
    </row>
    <row r="15" spans="1:82" ht="15">
      <c r="A15" s="690"/>
      <c r="B15" s="691"/>
      <c r="C15" s="66"/>
      <c r="D15" s="66"/>
      <c r="E15" s="66"/>
      <c r="F15" s="66"/>
      <c r="G15" s="66"/>
      <c r="H15" s="66"/>
      <c r="I15" s="66"/>
      <c r="J15" s="66"/>
      <c r="K15" s="66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  <c r="CA15" s="1"/>
    </row>
    <row r="16" spans="1:82" ht="15" hidden="1">
      <c r="A16" s="638"/>
      <c r="B16" s="666"/>
      <c r="C16" s="35"/>
      <c r="D16" s="35"/>
      <c r="E16" s="35"/>
      <c r="F16" s="35"/>
      <c r="G16" s="35"/>
      <c r="H16" s="35"/>
      <c r="I16" s="35"/>
      <c r="J16" s="35"/>
      <c r="K16" s="35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t="15" hidden="1">
      <c r="A17" s="634"/>
      <c r="B17" s="666"/>
      <c r="C17" s="36"/>
      <c r="D17" s="36"/>
      <c r="E17" s="36"/>
      <c r="F17" s="36"/>
      <c r="G17" s="36"/>
      <c r="H17" s="36"/>
      <c r="I17" s="36"/>
      <c r="J17" s="36"/>
      <c r="K17" s="36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67"/>
      <c r="C18" s="19"/>
      <c r="D18" s="35"/>
      <c r="E18" s="35"/>
      <c r="F18" s="35"/>
      <c r="G18" s="35"/>
      <c r="H18" s="35"/>
      <c r="I18" s="35"/>
      <c r="J18" s="35"/>
      <c r="K18" s="35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697"/>
      <c r="B19" s="666"/>
      <c r="C19" s="37"/>
      <c r="D19" s="38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</row>
    <row r="20" spans="1:79" ht="15">
      <c r="A20" s="697"/>
      <c r="B20" s="666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697"/>
      <c r="B21" s="666"/>
      <c r="C21" s="392"/>
      <c r="D21" s="42"/>
      <c r="E21" s="42"/>
      <c r="F21" s="42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0"/>
      <c r="BZ21" s="400"/>
    </row>
    <row r="22" spans="1:79" ht="15.75" customHeight="1">
      <c r="A22" s="697"/>
      <c r="B22" s="666"/>
      <c r="C22" s="394"/>
    </row>
    <row r="23" spans="1:79" ht="15.75" customHeight="1"/>
    <row r="24" spans="1:79" ht="15.75" hidden="1" customHeight="1">
      <c r="B24" s="25"/>
    </row>
    <row r="25" spans="1:79" ht="15.7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66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671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666"/>
      <c r="C31" s="20"/>
      <c r="D31" s="8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1"/>
    </row>
    <row r="32" spans="1:79" ht="15" hidden="1" customHeight="1">
      <c r="A32" s="588"/>
      <c r="B32" s="666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2" ht="15" hidden="1">
      <c r="A33" s="588"/>
      <c r="B33" s="666"/>
      <c r="C33" s="77"/>
      <c r="D33" s="24"/>
      <c r="E33" s="24"/>
      <c r="F33" s="24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2" ht="15" hidden="1">
      <c r="A34" s="588"/>
      <c r="B34" s="67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/>
    <row r="36" spans="1:82" ht="22.5">
      <c r="A36" s="172"/>
      <c r="B36" s="204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</row>
    <row r="37" spans="1:82" ht="15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2" ht="181.5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2" ht="15">
      <c r="A39" s="638"/>
      <c r="B39" s="652"/>
      <c r="C39" s="198"/>
      <c r="D39" s="198"/>
      <c r="E39" s="198"/>
      <c r="F39" s="198"/>
      <c r="G39" s="198"/>
      <c r="H39" s="198"/>
      <c r="I39" s="198"/>
      <c r="J39" s="198"/>
      <c r="K39" s="198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198"/>
      <c r="BZ39" s="198"/>
      <c r="CA39" s="247"/>
    </row>
    <row r="40" spans="1:82" ht="15">
      <c r="A40" s="638"/>
      <c r="B40" s="652"/>
      <c r="C40" s="198"/>
      <c r="D40" s="198"/>
      <c r="E40" s="198"/>
      <c r="F40" s="198"/>
      <c r="G40" s="198"/>
      <c r="H40" s="198"/>
      <c r="I40" s="198"/>
      <c r="J40" s="198"/>
      <c r="K40" s="198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198"/>
      <c r="BZ40" s="198"/>
      <c r="CA40" s="247"/>
    </row>
    <row r="41" spans="1:82" ht="15">
      <c r="A41" s="688"/>
      <c r="B41" s="689"/>
      <c r="C41" s="198"/>
      <c r="D41" s="198"/>
      <c r="E41" s="198"/>
      <c r="F41" s="198"/>
      <c r="G41" s="198"/>
      <c r="H41" s="198"/>
      <c r="I41" s="198"/>
      <c r="J41" s="198"/>
      <c r="K41" s="198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177"/>
      <c r="BW41" s="344"/>
      <c r="BX41" s="344"/>
      <c r="BY41" s="198"/>
      <c r="BZ41" s="198"/>
      <c r="CA41" s="247"/>
    </row>
    <row r="42" spans="1:82" ht="15">
      <c r="A42" s="640"/>
      <c r="B42" s="652"/>
      <c r="C42" s="198"/>
      <c r="D42" s="198"/>
      <c r="E42" s="198"/>
      <c r="F42" s="198"/>
      <c r="G42" s="198"/>
      <c r="H42" s="198"/>
      <c r="I42" s="198"/>
      <c r="J42" s="198"/>
      <c r="K42" s="198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198"/>
      <c r="BZ42" s="198"/>
      <c r="CA42" s="247"/>
    </row>
    <row r="43" spans="1:82" ht="15">
      <c r="A43" s="638"/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198"/>
      <c r="BZ43" s="198"/>
      <c r="CA43" s="247"/>
    </row>
    <row r="44" spans="1:82" ht="15">
      <c r="A44" s="638"/>
      <c r="B44" s="652"/>
      <c r="C44" s="198"/>
      <c r="D44" s="198"/>
      <c r="E44" s="198"/>
      <c r="F44" s="198"/>
      <c r="G44" s="198"/>
      <c r="H44" s="198"/>
      <c r="I44" s="198"/>
      <c r="J44" s="198"/>
      <c r="K44" s="198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247"/>
      <c r="CD44" s="247"/>
    </row>
    <row r="45" spans="1:82" ht="15">
      <c r="A45" s="638"/>
      <c r="B45" s="652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W45" s="177"/>
      <c r="BX45" s="177"/>
      <c r="BY45" s="177"/>
      <c r="BZ45" s="177"/>
      <c r="CA45" s="247"/>
    </row>
    <row r="46" spans="1:82" ht="15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82" ht="15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2" ht="15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15.75" customHeight="1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402"/>
      <c r="AR51" s="402"/>
      <c r="AS51" s="402"/>
      <c r="AT51" s="402"/>
      <c r="AU51" s="402"/>
      <c r="AV51" s="402"/>
      <c r="AW51" s="402"/>
      <c r="AX51" s="402"/>
      <c r="AY51" s="402"/>
      <c r="AZ51" s="402"/>
      <c r="BA51" s="402"/>
      <c r="BB51" s="402"/>
      <c r="BC51" s="402"/>
      <c r="BD51" s="402"/>
      <c r="BE51" s="402"/>
      <c r="BF51" s="402"/>
      <c r="BG51" s="402"/>
      <c r="BH51" s="402"/>
      <c r="BI51" s="402"/>
      <c r="BJ51" s="402"/>
      <c r="BK51" s="402"/>
      <c r="BL51" s="402"/>
      <c r="BM51" s="402"/>
      <c r="BN51" s="402"/>
      <c r="BO51" s="402"/>
      <c r="BP51" s="402"/>
      <c r="BQ51" s="402"/>
      <c r="BR51" s="402"/>
      <c r="BS51" s="402"/>
      <c r="BT51" s="402"/>
      <c r="BU51" s="402"/>
      <c r="BV51" s="402"/>
      <c r="BW51" s="402"/>
      <c r="BX51" s="402"/>
      <c r="BY51" s="402"/>
      <c r="BZ51" s="402"/>
    </row>
    <row r="52" spans="1:78" ht="15.75" customHeight="1">
      <c r="A52" s="593"/>
      <c r="B52" s="594"/>
      <c r="C52" s="393"/>
      <c r="D52" s="205"/>
      <c r="E52" s="183"/>
      <c r="F52" s="180"/>
      <c r="G52" s="181"/>
      <c r="H52" s="181"/>
      <c r="I52" s="181"/>
      <c r="J52" s="181"/>
      <c r="K52" s="18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</row>
    <row r="53" spans="1:78" ht="15.75" customHeight="1">
      <c r="A53" s="593"/>
      <c r="B53" s="594"/>
      <c r="C53" s="395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t="13.9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3.9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/>
      <c r="B58" s="619"/>
      <c r="C58" s="178"/>
      <c r="D58" s="187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3.9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3.9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3.9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1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B67" s="25"/>
      <c r="C67" s="25"/>
      <c r="D67" s="25"/>
      <c r="E67" s="25"/>
      <c r="F67" s="25"/>
      <c r="G67" s="25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43:B43"/>
    <mergeCell ref="A47:B47"/>
    <mergeCell ref="A48:B48"/>
    <mergeCell ref="A49:B49"/>
    <mergeCell ref="A50:B50"/>
    <mergeCell ref="A44:B44"/>
    <mergeCell ref="A45:B45"/>
    <mergeCell ref="A51:B51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  <mergeCell ref="A1:BK1"/>
    <mergeCell ref="A2:BK2"/>
    <mergeCell ref="B3:BK3"/>
    <mergeCell ref="C4:BX4"/>
    <mergeCell ref="A6:B7"/>
    <mergeCell ref="D6:BX6"/>
    <mergeCell ref="L5:AB5"/>
    <mergeCell ref="D37:BX37"/>
    <mergeCell ref="A37:B38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8:B8"/>
    <mergeCell ref="A9:B9"/>
    <mergeCell ref="A11:B11"/>
    <mergeCell ref="A10:B10"/>
    <mergeCell ref="A13:B13"/>
    <mergeCell ref="A12:B12"/>
    <mergeCell ref="A39:B39"/>
    <mergeCell ref="A40:B40"/>
    <mergeCell ref="A41:B41"/>
    <mergeCell ref="A42:B42"/>
    <mergeCell ref="A15:B15"/>
    <mergeCell ref="A16:B16"/>
  </mergeCells>
  <pageMargins left="0.70866141732283472" right="0.70866141732283472" top="0.74803149606299213" bottom="0.74803149606299213" header="0" footer="0"/>
  <pageSetup paperSize="9" scale="7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D1001"/>
  <sheetViews>
    <sheetView zoomScale="80" zoomScaleNormal="80" workbookViewId="0">
      <selection activeCell="Q13" sqref="Q13"/>
    </sheetView>
  </sheetViews>
  <sheetFormatPr defaultColWidth="12.625" defaultRowHeight="14.25"/>
  <cols>
    <col min="1" max="1" width="3.25" customWidth="1"/>
    <col min="2" max="2" width="29.125" customWidth="1"/>
    <col min="3" max="3" width="10.375" bestFit="1" customWidth="1"/>
    <col min="4" max="6" width="7.375" hidden="1" customWidth="1"/>
    <col min="7" max="7" width="7.75" hidden="1" customWidth="1"/>
    <col min="8" max="11" width="8.375" hidden="1" customWidth="1"/>
    <col min="12" max="12" width="9.125" bestFit="1" customWidth="1"/>
    <col min="13" max="13" width="11.5" hidden="1" customWidth="1"/>
    <col min="14" max="14" width="8" bestFit="1" customWidth="1"/>
    <col min="15" max="15" width="8.375" hidden="1" customWidth="1"/>
    <col min="16" max="16" width="9.125" hidden="1" customWidth="1"/>
    <col min="17" max="17" width="9.5" bestFit="1" customWidth="1"/>
    <col min="18" max="18" width="9.125" bestFit="1" customWidth="1"/>
    <col min="19" max="19" width="10.5" hidden="1" customWidth="1"/>
    <col min="20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25" hidden="1" customWidth="1"/>
    <col min="34" max="39" width="7.375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49" width="8.375" hidden="1" customWidth="1"/>
    <col min="50" max="50" width="9.125" hidden="1" customWidth="1"/>
    <col min="51" max="53" width="8.375" hidden="1" customWidth="1"/>
    <col min="54" max="54" width="9.5" bestFit="1" customWidth="1"/>
    <col min="55" max="59" width="8.375" hidden="1" customWidth="1"/>
    <col min="60" max="60" width="9.5" bestFit="1" customWidth="1"/>
    <col min="61" max="62" width="8.375" bestFit="1" customWidth="1"/>
    <col min="63" max="63" width="8" bestFit="1" customWidth="1"/>
    <col min="64" max="64" width="8.375" customWidth="1"/>
    <col min="65" max="65" width="8.375" bestFit="1" customWidth="1"/>
    <col min="66" max="66" width="9.125" bestFit="1" customWidth="1"/>
    <col min="67" max="67" width="8" hidden="1" customWidth="1"/>
    <col min="68" max="73" width="9.125" hidden="1" customWidth="1"/>
    <col min="74" max="74" width="9.5" hidden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  <col min="82" max="82" width="10.625" customWidth="1"/>
  </cols>
  <sheetData>
    <row r="1" spans="1:82" ht="18.75">
      <c r="A1" s="64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2" ht="15.75">
      <c r="A2" s="645"/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2" ht="15.75">
      <c r="B3" s="645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2" ht="15.75">
      <c r="B4" s="31"/>
      <c r="C4" s="646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2" ht="23.25">
      <c r="B5" s="203"/>
      <c r="C5" s="30"/>
      <c r="D5" s="30"/>
      <c r="E5" s="30"/>
      <c r="F5" s="30"/>
      <c r="G5" s="46"/>
      <c r="H5" s="30"/>
      <c r="I5" s="30"/>
      <c r="J5" s="30"/>
      <c r="K5" s="32"/>
      <c r="L5" s="658"/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2" ht="15">
      <c r="A6" s="628"/>
      <c r="B6" s="685"/>
      <c r="C6" s="34"/>
      <c r="D6" s="632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2" ht="183" customHeight="1">
      <c r="A7" s="686"/>
      <c r="B7" s="665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2" ht="15">
      <c r="A8" s="638"/>
      <c r="B8" s="666"/>
      <c r="C8" s="35"/>
      <c r="D8" s="35"/>
      <c r="E8" s="35"/>
      <c r="F8" s="35"/>
      <c r="G8" s="35"/>
      <c r="H8" s="35"/>
      <c r="I8" s="35"/>
      <c r="J8" s="35"/>
      <c r="K8" s="35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A8" s="247"/>
    </row>
    <row r="9" spans="1:82" ht="15">
      <c r="A9" s="692"/>
      <c r="B9" s="693"/>
      <c r="C9" s="310"/>
      <c r="D9" s="310"/>
      <c r="E9" s="310"/>
      <c r="F9" s="310"/>
      <c r="G9" s="310"/>
      <c r="H9" s="310"/>
      <c r="I9" s="310"/>
      <c r="J9" s="310"/>
      <c r="K9" s="310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/>
      <c r="BX9" s="355"/>
      <c r="BY9" s="266"/>
      <c r="BZ9" s="386"/>
      <c r="CA9" s="247"/>
    </row>
    <row r="10" spans="1:82" ht="15">
      <c r="A10" s="638"/>
      <c r="B10" s="666"/>
      <c r="C10" s="35"/>
      <c r="D10" s="35"/>
      <c r="E10" s="35"/>
      <c r="F10" s="35"/>
      <c r="G10" s="35"/>
      <c r="H10" s="35"/>
      <c r="I10" s="35"/>
      <c r="J10" s="35"/>
      <c r="K10" s="35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A10" s="247"/>
    </row>
    <row r="11" spans="1:82" ht="15">
      <c r="A11" s="638"/>
      <c r="B11" s="666"/>
      <c r="C11" s="35"/>
      <c r="D11" s="35"/>
      <c r="E11" s="35"/>
      <c r="F11" s="35"/>
      <c r="G11" s="35"/>
      <c r="H11" s="35"/>
      <c r="I11" s="35"/>
      <c r="J11" s="35"/>
      <c r="K11" s="35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A11" s="247"/>
    </row>
    <row r="12" spans="1:82" ht="14.25" customHeight="1">
      <c r="A12" s="696"/>
      <c r="B12" s="685"/>
      <c r="C12" s="272"/>
      <c r="D12" s="272"/>
      <c r="E12" s="272"/>
      <c r="F12" s="272"/>
      <c r="G12" s="272"/>
      <c r="H12" s="272"/>
      <c r="I12" s="272"/>
      <c r="J12" s="272"/>
      <c r="K12" s="27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72"/>
      <c r="BZ12" s="272"/>
      <c r="CA12" s="247"/>
    </row>
    <row r="13" spans="1:82" ht="15">
      <c r="A13" s="694"/>
      <c r="B13" s="695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94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47"/>
      <c r="CD13" s="247"/>
    </row>
    <row r="14" spans="1:82" ht="15">
      <c r="C14" s="308"/>
      <c r="D14" s="308"/>
      <c r="E14" s="308"/>
      <c r="F14" s="308"/>
      <c r="G14" s="308"/>
      <c r="H14" s="308"/>
      <c r="I14" s="308"/>
      <c r="J14" s="308"/>
      <c r="K14" s="308"/>
      <c r="L14" s="356"/>
      <c r="M14" s="356"/>
      <c r="N14" s="356"/>
      <c r="O14" s="356"/>
      <c r="P14" s="356"/>
      <c r="Q14" s="356"/>
      <c r="R14" s="356"/>
      <c r="S14" s="357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62"/>
      <c r="BZ14" s="295"/>
      <c r="CA14" s="247"/>
    </row>
    <row r="15" spans="1:82" ht="15">
      <c r="A15" s="690"/>
      <c r="B15" s="691"/>
      <c r="C15" s="66"/>
      <c r="D15" s="66"/>
      <c r="E15" s="66"/>
      <c r="F15" s="66"/>
      <c r="G15" s="66"/>
      <c r="H15" s="66"/>
      <c r="I15" s="66"/>
      <c r="J15" s="66"/>
      <c r="K15" s="66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  <c r="CA15" s="1"/>
    </row>
    <row r="16" spans="1:82" ht="15" hidden="1">
      <c r="A16" s="638"/>
      <c r="B16" s="666"/>
      <c r="C16" s="35"/>
      <c r="D16" s="35"/>
      <c r="E16" s="35"/>
      <c r="F16" s="35"/>
      <c r="G16" s="35"/>
      <c r="H16" s="35"/>
      <c r="I16" s="35"/>
      <c r="J16" s="35"/>
      <c r="K16" s="35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t="15" hidden="1">
      <c r="A17" s="634"/>
      <c r="B17" s="666"/>
      <c r="C17" s="36"/>
      <c r="D17" s="36"/>
      <c r="E17" s="36"/>
      <c r="F17" s="36"/>
      <c r="G17" s="36"/>
      <c r="H17" s="36"/>
      <c r="I17" s="36"/>
      <c r="J17" s="36"/>
      <c r="K17" s="36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67"/>
      <c r="C18" s="19"/>
      <c r="D18" s="35"/>
      <c r="E18" s="35"/>
      <c r="F18" s="35"/>
      <c r="G18" s="35"/>
      <c r="H18" s="35"/>
      <c r="I18" s="35"/>
      <c r="J18" s="35"/>
      <c r="K18" s="35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697"/>
      <c r="B19" s="666"/>
      <c r="C19" s="37"/>
      <c r="D19" s="38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</row>
    <row r="20" spans="1:79" ht="15">
      <c r="A20" s="697"/>
      <c r="B20" s="666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697"/>
      <c r="B21" s="666"/>
      <c r="C21" s="392"/>
      <c r="D21" s="42"/>
      <c r="E21" s="42"/>
      <c r="F21" s="42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0"/>
      <c r="BZ21" s="400"/>
    </row>
    <row r="22" spans="1:79" ht="15.75" customHeight="1">
      <c r="A22" s="697"/>
      <c r="B22" s="666"/>
      <c r="C22" s="394"/>
    </row>
    <row r="23" spans="1:79" ht="15.75" customHeight="1"/>
    <row r="24" spans="1:79" ht="15.75" hidden="1" customHeight="1">
      <c r="B24" s="25"/>
    </row>
    <row r="25" spans="1:79" ht="15.7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66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671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666"/>
      <c r="C31" s="20"/>
      <c r="D31" s="8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1"/>
    </row>
    <row r="32" spans="1:79" ht="15" hidden="1" customHeight="1">
      <c r="A32" s="588"/>
      <c r="B32" s="666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2" ht="15" hidden="1">
      <c r="A33" s="588"/>
      <c r="B33" s="666"/>
      <c r="C33" s="77"/>
      <c r="D33" s="24"/>
      <c r="E33" s="24"/>
      <c r="F33" s="24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2" ht="15" hidden="1">
      <c r="A34" s="588"/>
      <c r="B34" s="67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/>
    <row r="36" spans="1:82" ht="22.5">
      <c r="A36" s="172"/>
      <c r="B36" s="204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</row>
    <row r="37" spans="1:82" ht="15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2" ht="181.5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2" ht="15">
      <c r="A39" s="638"/>
      <c r="B39" s="652"/>
      <c r="C39" s="198"/>
      <c r="D39" s="198"/>
      <c r="E39" s="198"/>
      <c r="F39" s="198"/>
      <c r="G39" s="198"/>
      <c r="H39" s="198"/>
      <c r="I39" s="198"/>
      <c r="J39" s="198"/>
      <c r="K39" s="198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198"/>
      <c r="BZ39" s="198"/>
      <c r="CA39" s="247"/>
    </row>
    <row r="40" spans="1:82" ht="15">
      <c r="A40" s="638"/>
      <c r="B40" s="652"/>
      <c r="C40" s="198"/>
      <c r="D40" s="198"/>
      <c r="E40" s="198"/>
      <c r="F40" s="198"/>
      <c r="G40" s="198"/>
      <c r="H40" s="198"/>
      <c r="I40" s="198"/>
      <c r="J40" s="198"/>
      <c r="K40" s="198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198"/>
      <c r="BZ40" s="198"/>
      <c r="CA40" s="247"/>
    </row>
    <row r="41" spans="1:82" ht="15">
      <c r="A41" s="688"/>
      <c r="B41" s="689"/>
      <c r="C41" s="198"/>
      <c r="D41" s="198"/>
      <c r="E41" s="198"/>
      <c r="F41" s="198"/>
      <c r="G41" s="198"/>
      <c r="H41" s="198"/>
      <c r="I41" s="198"/>
      <c r="J41" s="198"/>
      <c r="K41" s="198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177"/>
      <c r="BW41" s="344"/>
      <c r="BX41" s="344"/>
      <c r="BY41" s="198"/>
      <c r="BZ41" s="198"/>
      <c r="CA41" s="247"/>
    </row>
    <row r="42" spans="1:82" ht="15">
      <c r="A42" s="640"/>
      <c r="B42" s="652"/>
      <c r="C42" s="198"/>
      <c r="D42" s="198"/>
      <c r="E42" s="198"/>
      <c r="F42" s="198"/>
      <c r="G42" s="198"/>
      <c r="H42" s="198"/>
      <c r="I42" s="198"/>
      <c r="J42" s="198"/>
      <c r="K42" s="198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198"/>
      <c r="BZ42" s="198"/>
      <c r="CA42" s="247"/>
    </row>
    <row r="43" spans="1:82" ht="15">
      <c r="A43" s="638"/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198"/>
      <c r="BZ43" s="198"/>
      <c r="CA43" s="247"/>
    </row>
    <row r="44" spans="1:82" ht="15">
      <c r="A44" s="638"/>
      <c r="B44" s="652"/>
      <c r="C44" s="198"/>
      <c r="D44" s="198"/>
      <c r="E44" s="198"/>
      <c r="F44" s="198"/>
      <c r="G44" s="198"/>
      <c r="H44" s="198"/>
      <c r="I44" s="198"/>
      <c r="J44" s="198"/>
      <c r="K44" s="198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247"/>
      <c r="CD44" s="247"/>
    </row>
    <row r="45" spans="1:82" ht="15">
      <c r="A45" s="638"/>
      <c r="B45" s="652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W45" s="177"/>
      <c r="BX45" s="177"/>
      <c r="BY45" s="177"/>
      <c r="BZ45" s="177"/>
      <c r="CA45" s="247"/>
    </row>
    <row r="46" spans="1:82" ht="15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82" ht="15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2" ht="15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15.75" customHeight="1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402"/>
      <c r="AR51" s="402"/>
      <c r="AS51" s="402"/>
      <c r="AT51" s="402"/>
      <c r="AU51" s="402"/>
      <c r="AV51" s="402"/>
      <c r="AW51" s="402"/>
      <c r="AX51" s="402"/>
      <c r="AY51" s="402"/>
      <c r="AZ51" s="402"/>
      <c r="BA51" s="402"/>
      <c r="BB51" s="402"/>
      <c r="BC51" s="402"/>
      <c r="BD51" s="402"/>
      <c r="BE51" s="402"/>
      <c r="BF51" s="402"/>
      <c r="BG51" s="402"/>
      <c r="BH51" s="402"/>
      <c r="BI51" s="402"/>
      <c r="BJ51" s="402"/>
      <c r="BK51" s="402"/>
      <c r="BL51" s="402"/>
      <c r="BM51" s="402"/>
      <c r="BN51" s="402"/>
      <c r="BO51" s="402"/>
      <c r="BP51" s="402"/>
      <c r="BQ51" s="402"/>
      <c r="BR51" s="402"/>
      <c r="BS51" s="402"/>
      <c r="BT51" s="402"/>
      <c r="BU51" s="402"/>
      <c r="BV51" s="402"/>
      <c r="BW51" s="402"/>
      <c r="BX51" s="402"/>
      <c r="BY51" s="402"/>
      <c r="BZ51" s="402"/>
    </row>
    <row r="52" spans="1:78" ht="15.75" customHeight="1">
      <c r="A52" s="593"/>
      <c r="B52" s="594"/>
      <c r="C52" s="393"/>
      <c r="D52" s="205"/>
      <c r="E52" s="183"/>
      <c r="F52" s="180"/>
      <c r="G52" s="181"/>
      <c r="H52" s="181"/>
      <c r="I52" s="181"/>
      <c r="J52" s="181"/>
      <c r="K52" s="18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</row>
    <row r="53" spans="1:78" ht="15.75" customHeight="1">
      <c r="A53" s="593"/>
      <c r="B53" s="594"/>
      <c r="C53" s="395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t="13.9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3.9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/>
      <c r="B58" s="619"/>
      <c r="C58" s="178"/>
      <c r="D58" s="187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3.9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3.9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3.9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1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B67" s="25"/>
      <c r="C67" s="25"/>
      <c r="D67" s="25"/>
      <c r="E67" s="25"/>
      <c r="F67" s="25"/>
      <c r="G67" s="25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8:B8"/>
    <mergeCell ref="A11:B11"/>
    <mergeCell ref="A9:B9"/>
    <mergeCell ref="A13:B13"/>
    <mergeCell ref="A10:B10"/>
    <mergeCell ref="A12:B12"/>
    <mergeCell ref="A15:B15"/>
    <mergeCell ref="A16:B16"/>
    <mergeCell ref="A17:B17"/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  <mergeCell ref="A47:B47"/>
    <mergeCell ref="A48:B48"/>
    <mergeCell ref="A49:B49"/>
    <mergeCell ref="A33:B33"/>
    <mergeCell ref="A34:B34"/>
    <mergeCell ref="A44:B44"/>
    <mergeCell ref="A45:B45"/>
    <mergeCell ref="A39:B39"/>
    <mergeCell ref="A40:B40"/>
    <mergeCell ref="A41:B41"/>
    <mergeCell ref="A42:B42"/>
    <mergeCell ref="A43:B43"/>
    <mergeCell ref="A6:B7"/>
    <mergeCell ref="D6:BX6"/>
    <mergeCell ref="A1:BK1"/>
    <mergeCell ref="A2:BK2"/>
    <mergeCell ref="B3:BK3"/>
    <mergeCell ref="C4:BX4"/>
    <mergeCell ref="L5:AB5"/>
    <mergeCell ref="D37:BX37"/>
    <mergeCell ref="A18:B18"/>
    <mergeCell ref="A19:B19"/>
    <mergeCell ref="A20:B20"/>
    <mergeCell ref="A21:B21"/>
    <mergeCell ref="A22:B22"/>
    <mergeCell ref="A37:B38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2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7"/>
  <sheetViews>
    <sheetView zoomScale="80" zoomScaleNormal="80" workbookViewId="0">
      <selection activeCell="N22" sqref="N22"/>
    </sheetView>
  </sheetViews>
  <sheetFormatPr defaultColWidth="9" defaultRowHeight="15" customHeight="1"/>
  <cols>
    <col min="1" max="1" width="24.75" customWidth="1"/>
    <col min="2" max="2" width="4.75" customWidth="1"/>
    <col min="3" max="3" width="8.5" bestFit="1" customWidth="1"/>
    <col min="4" max="4" width="9.125" bestFit="1" customWidth="1"/>
    <col min="5" max="5" width="9.5" bestFit="1" customWidth="1"/>
    <col min="6" max="6" width="8.375" hidden="1" customWidth="1"/>
    <col min="7" max="7" width="8.625" hidden="1" customWidth="1"/>
    <col min="8" max="11" width="8.375" hidden="1" customWidth="1"/>
    <col min="12" max="12" width="9.75" bestFit="1" customWidth="1"/>
    <col min="13" max="13" width="8.375" bestFit="1" customWidth="1"/>
    <col min="14" max="14" width="8.75" bestFit="1" customWidth="1"/>
    <col min="15" max="15" width="8.375" hidden="1" customWidth="1"/>
    <col min="16" max="16" width="9.125" bestFit="1" customWidth="1"/>
    <col min="17" max="17" width="9.5" bestFit="1" customWidth="1"/>
    <col min="18" max="18" width="8.375" hidden="1" customWidth="1"/>
    <col min="19" max="19" width="9.5" hidden="1" customWidth="1"/>
    <col min="20" max="24" width="9.125" hidden="1" customWidth="1"/>
    <col min="25" max="25" width="8" hidden="1" customWidth="1"/>
    <col min="26" max="26" width="9.125" hidden="1" customWidth="1"/>
    <col min="27" max="27" width="8" hidden="1" customWidth="1"/>
    <col min="28" max="28" width="9.125" hidden="1" customWidth="1"/>
    <col min="29" max="29" width="9.125" bestFit="1" customWidth="1"/>
    <col min="30" max="32" width="7.375" hidden="1" customWidth="1"/>
    <col min="33" max="33" width="8.375" hidden="1" customWidth="1"/>
    <col min="34" max="39" width="7.375" hidden="1" customWidth="1"/>
    <col min="40" max="40" width="8.375" hidden="1" customWidth="1"/>
    <col min="41" max="41" width="8.375" bestFit="1" customWidth="1"/>
    <col min="42" max="43" width="8.375" hidden="1" customWidth="1"/>
    <col min="44" max="44" width="9.5" hidden="1" customWidth="1"/>
    <col min="45" max="45" width="7.375" hidden="1" customWidth="1"/>
    <col min="46" max="46" width="9.5" bestFit="1" customWidth="1"/>
    <col min="47" max="47" width="7.375" hidden="1" customWidth="1"/>
    <col min="48" max="48" width="8.375" bestFit="1" customWidth="1"/>
    <col min="49" max="49" width="8.375" hidden="1" customWidth="1"/>
    <col min="50" max="50" width="9.125" hidden="1" customWidth="1"/>
    <col min="51" max="53" width="8.375" hidden="1" customWidth="1"/>
    <col min="54" max="54" width="9.5" bestFit="1" customWidth="1"/>
    <col min="55" max="59" width="8.375" hidden="1" customWidth="1"/>
    <col min="60" max="60" width="7.375" hidden="1" customWidth="1"/>
    <col min="61" max="62" width="8.375" bestFit="1" customWidth="1"/>
    <col min="63" max="64" width="8" bestFit="1" customWidth="1"/>
    <col min="65" max="66" width="8.375" hidden="1" customWidth="1"/>
    <col min="67" max="67" width="8.375" customWidth="1"/>
    <col min="68" max="68" width="6.375" hidden="1" customWidth="1"/>
    <col min="69" max="70" width="8.375" hidden="1" customWidth="1"/>
    <col min="71" max="71" width="9.5" hidden="1" customWidth="1"/>
    <col min="72" max="73" width="9.125" hidden="1" customWidth="1"/>
    <col min="74" max="74" width="9.5" bestFit="1" customWidth="1"/>
    <col min="75" max="75" width="7.375" hidden="1" customWidth="1"/>
    <col min="76" max="76" width="8.375" bestFit="1" customWidth="1"/>
    <col min="77" max="77" width="8.375" hidden="1" customWidth="1"/>
    <col min="78" max="78" width="9.5" bestFit="1" customWidth="1"/>
    <col min="79" max="79" width="7.625" hidden="1" customWidth="1"/>
  </cols>
  <sheetData>
    <row r="1" spans="1:79" ht="18.75">
      <c r="A1" s="601" t="str">
        <f>'Автомат. ввод'!N10</f>
        <v>МКОУ " _________________ СОШ"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602" t="s">
        <v>47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2"/>
      <c r="BA2" s="602"/>
      <c r="BB2" s="602"/>
      <c r="BC2" s="602"/>
      <c r="BD2" s="602"/>
      <c r="BE2" s="602"/>
      <c r="BF2" s="602"/>
      <c r="BG2" s="602"/>
      <c r="BH2" s="602"/>
      <c r="BI2" s="602"/>
      <c r="BJ2" s="602"/>
      <c r="BK2" s="6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6"/>
      <c r="B3" s="603" t="s">
        <v>48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7</v>
      </c>
      <c r="C4" s="604" t="str">
        <f>ССЫЛКИ!A5</f>
        <v>Октябрь 2024 г.</v>
      </c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1"/>
      <c r="BZ4" s="1"/>
      <c r="CA4" s="1"/>
    </row>
    <row r="5" spans="1:79" ht="20.25">
      <c r="A5" s="1"/>
      <c r="B5" s="254" t="s">
        <v>290</v>
      </c>
      <c r="C5" s="10"/>
      <c r="D5" s="10"/>
      <c r="E5" s="10"/>
      <c r="F5" s="10"/>
      <c r="G5" s="10"/>
      <c r="H5" s="10"/>
      <c r="I5" s="10"/>
      <c r="J5" s="10"/>
      <c r="K5" s="11"/>
      <c r="L5" s="611" t="str">
        <f>VLOOKUP(B4,Общее_количество_учащихся,2,FALSE)</f>
        <v>Понедельник</v>
      </c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1"/>
      <c r="AD5" s="287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605" t="s">
        <v>50</v>
      </c>
      <c r="B6" s="606"/>
      <c r="C6" s="13"/>
      <c r="D6" s="609" t="s">
        <v>51</v>
      </c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610"/>
      <c r="AF6" s="610"/>
      <c r="AG6" s="610"/>
      <c r="AH6" s="610"/>
      <c r="AI6" s="610"/>
      <c r="AJ6" s="610"/>
      <c r="AK6" s="610"/>
      <c r="AL6" s="610"/>
      <c r="AM6" s="610"/>
      <c r="AN6" s="610"/>
      <c r="AO6" s="610"/>
      <c r="AP6" s="610"/>
      <c r="AQ6" s="610"/>
      <c r="AR6" s="610"/>
      <c r="AS6" s="610"/>
      <c r="AT6" s="610"/>
      <c r="AU6" s="610"/>
      <c r="AV6" s="610"/>
      <c r="AW6" s="610"/>
      <c r="AX6" s="610"/>
      <c r="AY6" s="610"/>
      <c r="AZ6" s="610"/>
      <c r="BA6" s="610"/>
      <c r="BB6" s="610"/>
      <c r="BC6" s="610"/>
      <c r="BD6" s="610"/>
      <c r="BE6" s="610"/>
      <c r="BF6" s="610"/>
      <c r="BG6" s="610"/>
      <c r="BH6" s="610"/>
      <c r="BI6" s="610"/>
      <c r="BJ6" s="610"/>
      <c r="BK6" s="610"/>
      <c r="BL6" s="610"/>
      <c r="BM6" s="610"/>
      <c r="BN6" s="610"/>
      <c r="BO6" s="610"/>
      <c r="BP6" s="610"/>
      <c r="BQ6" s="610"/>
      <c r="BR6" s="610"/>
      <c r="BS6" s="610"/>
      <c r="BT6" s="610"/>
      <c r="BU6" s="610"/>
      <c r="BV6" s="610"/>
      <c r="BW6" s="610"/>
      <c r="BX6" s="610"/>
      <c r="BY6" s="1"/>
      <c r="BZ6" s="1"/>
      <c r="CA6" s="1"/>
    </row>
    <row r="7" spans="1:79" ht="202.15" customHeight="1">
      <c r="A7" s="607"/>
      <c r="B7" s="608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"/>
    </row>
    <row r="8" spans="1:79">
      <c r="A8" s="599" t="s">
        <v>338</v>
      </c>
      <c r="B8" s="600"/>
      <c r="C8" s="15"/>
      <c r="D8" s="15">
        <v>55</v>
      </c>
      <c r="E8" s="15"/>
      <c r="F8" s="15"/>
      <c r="G8" s="15"/>
      <c r="H8" s="15"/>
      <c r="I8" s="15"/>
      <c r="J8" s="15"/>
      <c r="K8" s="15"/>
      <c r="L8" s="15"/>
      <c r="M8" s="15">
        <v>3.8</v>
      </c>
      <c r="N8" s="15">
        <v>0.89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>
        <v>100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15"/>
      <c r="BZ8" s="15"/>
      <c r="CA8" s="246">
        <f>SUMPRODUCT($D8:$BZ8,$D$51:$BZ$51)/1000</f>
        <v>15.584099999999999</v>
      </c>
    </row>
    <row r="9" spans="1:79">
      <c r="A9" s="653" t="s">
        <v>61</v>
      </c>
      <c r="B9" s="589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0.94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93"/>
      <c r="BY9" s="360"/>
      <c r="BZ9" s="15"/>
      <c r="CA9" s="343">
        <f>SUMPRODUCT(K9:BZ9,K20:BZ20)/1000-SUMPRODUCT(Q9,Q20)/1000+Q20*Q9</f>
        <v>7.9588999999999999</v>
      </c>
    </row>
    <row r="10" spans="1:79">
      <c r="A10" s="650" t="s">
        <v>341</v>
      </c>
      <c r="B10" s="7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15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>
        <v>40</v>
      </c>
      <c r="BY10" s="15"/>
      <c r="BZ10" s="15"/>
      <c r="CA10" s="246">
        <f>SUMPRODUCT($E10:$BZ10,$E$51:$BZ$51)/1000</f>
        <v>16.87</v>
      </c>
    </row>
    <row r="11" spans="1:79">
      <c r="A11" s="597" t="s">
        <v>286</v>
      </c>
      <c r="B11" s="598"/>
      <c r="C11" s="300"/>
      <c r="D11" s="79"/>
      <c r="E11" s="79"/>
      <c r="F11" s="79"/>
      <c r="G11" s="79"/>
      <c r="H11" s="79"/>
      <c r="I11" s="79"/>
      <c r="J11" s="79"/>
      <c r="K11" s="79"/>
      <c r="L11" s="79"/>
      <c r="M11" s="79">
        <v>13</v>
      </c>
      <c r="N11" s="79"/>
      <c r="O11" s="79"/>
      <c r="P11" s="79">
        <v>1</v>
      </c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15"/>
      <c r="BZ11" s="15"/>
      <c r="CA11" s="246">
        <f>SUMPRODUCT($E11:$BZ11,$E$51:$BZ$51)/1000</f>
        <v>1.9770000000000001</v>
      </c>
    </row>
    <row r="12" spans="1:79">
      <c r="A12" s="597" t="s">
        <v>45</v>
      </c>
      <c r="B12" s="598"/>
      <c r="C12" s="271"/>
      <c r="D12" s="266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94"/>
      <c r="S12" s="94"/>
      <c r="T12" s="370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  <c r="BR12" s="293"/>
      <c r="BS12" s="293"/>
      <c r="BT12" s="293"/>
      <c r="BU12" s="293"/>
      <c r="BV12" s="293">
        <v>133</v>
      </c>
      <c r="BW12" s="293"/>
      <c r="BX12" s="293"/>
      <c r="BY12" s="360"/>
      <c r="BZ12" s="79"/>
      <c r="CA12" s="246">
        <f>SUMPRODUCT($E12:$BZ12,$E$51:$BZ$51)/1000</f>
        <v>14.63</v>
      </c>
    </row>
    <row r="13" spans="1:79">
      <c r="A13" s="698" t="s">
        <v>358</v>
      </c>
      <c r="B13" s="699"/>
      <c r="C13" s="266"/>
      <c r="D13" s="266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4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94"/>
      <c r="BW13" s="293"/>
      <c r="BX13" s="293"/>
      <c r="BY13" s="108"/>
      <c r="BZ13" s="293">
        <v>30</v>
      </c>
      <c r="CA13" s="246">
        <f>SUMPRODUCT($E13:$BZ13,$E$51:$BZ$51)/1000</f>
        <v>17.399999999999999</v>
      </c>
    </row>
    <row r="14" spans="1:79">
      <c r="A14" s="599"/>
      <c r="B14" s="60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15"/>
      <c r="BY14" s="15"/>
      <c r="BZ14" s="270"/>
      <c r="CA14" s="246">
        <f>SUMPRODUCT($E14:$BZ14,$E$51:$BZ$51)/1000</f>
        <v>0</v>
      </c>
    </row>
    <row r="15" spans="1:79">
      <c r="A15" s="599"/>
      <c r="B15" s="60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246"/>
    </row>
    <row r="16" spans="1:79" ht="13.9" hidden="1" customHeight="1">
      <c r="A16" s="599"/>
      <c r="B16" s="600"/>
      <c r="C16" s="15"/>
      <c r="D16" s="15">
        <f t="shared" ref="D16:BZ16" si="0">SUM(D8:D15)</f>
        <v>55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16.8</v>
      </c>
      <c r="N16" s="15">
        <f t="shared" si="0"/>
        <v>1.83</v>
      </c>
      <c r="O16" s="15">
        <f t="shared" si="0"/>
        <v>0</v>
      </c>
      <c r="P16" s="15">
        <f t="shared" si="0"/>
        <v>1</v>
      </c>
      <c r="Q16" s="15">
        <f t="shared" si="0"/>
        <v>1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15</v>
      </c>
      <c r="AU16" s="15">
        <f t="shared" si="0"/>
        <v>0</v>
      </c>
      <c r="AV16" s="15">
        <f t="shared" si="0"/>
        <v>100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133</v>
      </c>
      <c r="BW16" s="15">
        <f t="shared" si="0"/>
        <v>0</v>
      </c>
      <c r="BX16" s="15">
        <f t="shared" si="0"/>
        <v>40</v>
      </c>
      <c r="BY16" s="15">
        <f t="shared" si="0"/>
        <v>0</v>
      </c>
      <c r="BZ16" s="15">
        <f t="shared" si="0"/>
        <v>30</v>
      </c>
      <c r="CA16" s="1"/>
    </row>
    <row r="17" spans="1:79" ht="13.9" hidden="1" customHeight="1">
      <c r="A17" s="623" t="s">
        <v>54</v>
      </c>
      <c r="B17" s="624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5">
        <f t="shared" si="2"/>
        <v>100</v>
      </c>
      <c r="BZ17" s="15">
        <f t="shared" si="2"/>
        <v>100</v>
      </c>
      <c r="CA17" s="1"/>
    </row>
    <row r="18" spans="1:79" ht="20.25" thickBot="1">
      <c r="A18" s="659" t="s">
        <v>54</v>
      </c>
      <c r="B18" s="660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"/>
    </row>
    <row r="19" spans="1:79" ht="16.5" thickTop="1">
      <c r="A19" s="593" t="s">
        <v>55</v>
      </c>
      <c r="B19" s="594"/>
      <c r="C19" s="436"/>
      <c r="D19" s="438">
        <f t="shared" ref="D19:P19" si="3">D16*D17/1000</f>
        <v>5.5</v>
      </c>
      <c r="E19" s="439">
        <f t="shared" si="3"/>
        <v>0</v>
      </c>
      <c r="F19" s="439">
        <f t="shared" si="3"/>
        <v>0</v>
      </c>
      <c r="G19" s="439">
        <f>G16*G17</f>
        <v>0</v>
      </c>
      <c r="H19" s="439">
        <f t="shared" si="3"/>
        <v>0</v>
      </c>
      <c r="I19" s="439">
        <f t="shared" si="3"/>
        <v>0</v>
      </c>
      <c r="J19" s="439">
        <f t="shared" si="3"/>
        <v>0</v>
      </c>
      <c r="K19" s="439">
        <f t="shared" si="3"/>
        <v>0</v>
      </c>
      <c r="L19" s="439">
        <f t="shared" si="3"/>
        <v>0</v>
      </c>
      <c r="M19" s="439">
        <f t="shared" si="3"/>
        <v>1.68</v>
      </c>
      <c r="N19" s="439">
        <f t="shared" si="3"/>
        <v>0.183</v>
      </c>
      <c r="O19" s="439">
        <f t="shared" si="3"/>
        <v>0</v>
      </c>
      <c r="P19" s="439">
        <f t="shared" si="3"/>
        <v>0.1</v>
      </c>
      <c r="Q19" s="439">
        <f>Q16*Q17</f>
        <v>100</v>
      </c>
      <c r="R19" s="439">
        <f t="shared" ref="R19:BZ19" si="4">R16*R17/1000</f>
        <v>0</v>
      </c>
      <c r="S19" s="439">
        <f t="shared" si="4"/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0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0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1.5</v>
      </c>
      <c r="AU19" s="439">
        <f t="shared" si="4"/>
        <v>0</v>
      </c>
      <c r="AV19" s="439">
        <f t="shared" si="4"/>
        <v>10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si="4"/>
        <v>0</v>
      </c>
      <c r="BQ19" s="439">
        <f t="shared" si="4"/>
        <v>0</v>
      </c>
      <c r="BR19" s="439">
        <f t="shared" si="4"/>
        <v>0</v>
      </c>
      <c r="BS19" s="439">
        <f t="shared" si="4"/>
        <v>0</v>
      </c>
      <c r="BT19" s="439">
        <f t="shared" si="4"/>
        <v>0</v>
      </c>
      <c r="BU19" s="439">
        <f t="shared" si="4"/>
        <v>0</v>
      </c>
      <c r="BV19" s="439">
        <f t="shared" si="4"/>
        <v>13.3</v>
      </c>
      <c r="BW19" s="439">
        <f t="shared" si="4"/>
        <v>0</v>
      </c>
      <c r="BX19" s="439">
        <f t="shared" si="4"/>
        <v>4</v>
      </c>
      <c r="BY19" s="397">
        <f t="shared" si="4"/>
        <v>0</v>
      </c>
      <c r="BZ19" s="503">
        <f t="shared" si="4"/>
        <v>3</v>
      </c>
      <c r="CA19" s="1"/>
    </row>
    <row r="20" spans="1:79" ht="15.75">
      <c r="A20" s="593" t="s">
        <v>46</v>
      </c>
      <c r="B20" s="594"/>
      <c r="C20" s="436"/>
      <c r="D20" s="440">
        <f>ССЫЛКИ!B3</f>
        <v>105</v>
      </c>
      <c r="E20" s="440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504">
        <f>ССЫЛКИ!BX3</f>
        <v>580</v>
      </c>
      <c r="CA20" s="1"/>
    </row>
    <row r="21" spans="1:79" ht="15.75" customHeight="1">
      <c r="A21" s="593" t="s">
        <v>56</v>
      </c>
      <c r="B21" s="594"/>
      <c r="C21" s="441">
        <f>SUM(D21:BZ21)</f>
        <v>7442</v>
      </c>
      <c r="D21" s="438">
        <f t="shared" ref="D21:BZ21" si="5">D19*D20</f>
        <v>577.5</v>
      </c>
      <c r="E21" s="438">
        <f t="shared" si="5"/>
        <v>0</v>
      </c>
      <c r="F21" s="438">
        <f t="shared" si="5"/>
        <v>0</v>
      </c>
      <c r="G21" s="439">
        <f t="shared" si="5"/>
        <v>0</v>
      </c>
      <c r="H21" s="439">
        <f t="shared" si="5"/>
        <v>0</v>
      </c>
      <c r="I21" s="439">
        <f t="shared" si="5"/>
        <v>0</v>
      </c>
      <c r="J21" s="439">
        <f t="shared" si="5"/>
        <v>0</v>
      </c>
      <c r="K21" s="439">
        <f t="shared" si="5"/>
        <v>0</v>
      </c>
      <c r="L21" s="439">
        <f t="shared" si="5"/>
        <v>0</v>
      </c>
      <c r="M21" s="439">
        <f t="shared" si="5"/>
        <v>132.72</v>
      </c>
      <c r="N21" s="439">
        <f t="shared" si="5"/>
        <v>1.83</v>
      </c>
      <c r="O21" s="439">
        <f t="shared" si="5"/>
        <v>0</v>
      </c>
      <c r="P21" s="439">
        <f t="shared" si="5"/>
        <v>95</v>
      </c>
      <c r="Q21" s="439">
        <f t="shared" si="5"/>
        <v>794.94999999999993</v>
      </c>
      <c r="R21" s="439">
        <f t="shared" si="5"/>
        <v>0</v>
      </c>
      <c r="S21" s="439">
        <f t="shared" si="5"/>
        <v>0</v>
      </c>
      <c r="T21" s="439">
        <f t="shared" si="5"/>
        <v>0</v>
      </c>
      <c r="U21" s="439">
        <f t="shared" si="5"/>
        <v>0</v>
      </c>
      <c r="V21" s="439">
        <f t="shared" si="5"/>
        <v>0</v>
      </c>
      <c r="W21" s="439">
        <f t="shared" si="5"/>
        <v>0</v>
      </c>
      <c r="X21" s="439">
        <f t="shared" si="5"/>
        <v>0</v>
      </c>
      <c r="Y21" s="439">
        <f t="shared" si="5"/>
        <v>0</v>
      </c>
      <c r="Z21" s="439">
        <f t="shared" si="5"/>
        <v>0</v>
      </c>
      <c r="AA21" s="439">
        <f t="shared" si="5"/>
        <v>0</v>
      </c>
      <c r="AB21" s="439">
        <f t="shared" si="5"/>
        <v>0</v>
      </c>
      <c r="AC21" s="439">
        <f t="shared" si="5"/>
        <v>0</v>
      </c>
      <c r="AD21" s="439">
        <f t="shared" si="5"/>
        <v>0</v>
      </c>
      <c r="AE21" s="439">
        <f t="shared" si="5"/>
        <v>0</v>
      </c>
      <c r="AF21" s="439">
        <f t="shared" si="5"/>
        <v>0</v>
      </c>
      <c r="AG21" s="439">
        <f t="shared" si="5"/>
        <v>0</v>
      </c>
      <c r="AH21" s="439">
        <f t="shared" si="5"/>
        <v>0</v>
      </c>
      <c r="AI21" s="439">
        <f t="shared" si="5"/>
        <v>0</v>
      </c>
      <c r="AJ21" s="439">
        <f t="shared" si="5"/>
        <v>0</v>
      </c>
      <c r="AK21" s="439">
        <f t="shared" si="5"/>
        <v>0</v>
      </c>
      <c r="AL21" s="439">
        <f t="shared" si="5"/>
        <v>0</v>
      </c>
      <c r="AM21" s="439">
        <f t="shared" si="5"/>
        <v>0</v>
      </c>
      <c r="AN21" s="439">
        <f t="shared" si="5"/>
        <v>0</v>
      </c>
      <c r="AO21" s="439">
        <f t="shared" si="5"/>
        <v>0</v>
      </c>
      <c r="AP21" s="439">
        <f t="shared" si="5"/>
        <v>0</v>
      </c>
      <c r="AQ21" s="439">
        <f t="shared" si="5"/>
        <v>0</v>
      </c>
      <c r="AR21" s="439">
        <f t="shared" si="5"/>
        <v>0</v>
      </c>
      <c r="AS21" s="439">
        <f t="shared" si="5"/>
        <v>0</v>
      </c>
      <c r="AT21" s="439">
        <f t="shared" si="5"/>
        <v>1455</v>
      </c>
      <c r="AU21" s="439">
        <f t="shared" si="5"/>
        <v>0</v>
      </c>
      <c r="AV21" s="439">
        <f t="shared" si="5"/>
        <v>950</v>
      </c>
      <c r="AW21" s="439">
        <f t="shared" si="5"/>
        <v>0</v>
      </c>
      <c r="AX21" s="439">
        <f t="shared" si="5"/>
        <v>0</v>
      </c>
      <c r="AY21" s="439">
        <f t="shared" si="5"/>
        <v>0</v>
      </c>
      <c r="AZ21" s="439">
        <f t="shared" si="5"/>
        <v>0</v>
      </c>
      <c r="BA21" s="439">
        <f t="shared" si="5"/>
        <v>0</v>
      </c>
      <c r="BB21" s="439">
        <f t="shared" si="5"/>
        <v>0</v>
      </c>
      <c r="BC21" s="439">
        <f t="shared" si="5"/>
        <v>0</v>
      </c>
      <c r="BD21" s="439">
        <f t="shared" si="5"/>
        <v>0</v>
      </c>
      <c r="BE21" s="439">
        <f t="shared" si="5"/>
        <v>0</v>
      </c>
      <c r="BF21" s="439">
        <f t="shared" si="5"/>
        <v>0</v>
      </c>
      <c r="BG21" s="439">
        <f t="shared" si="5"/>
        <v>0</v>
      </c>
      <c r="BH21" s="439">
        <f t="shared" si="5"/>
        <v>0</v>
      </c>
      <c r="BI21" s="439">
        <f t="shared" si="5"/>
        <v>0</v>
      </c>
      <c r="BJ21" s="439">
        <f t="shared" si="5"/>
        <v>0</v>
      </c>
      <c r="BK21" s="439">
        <f t="shared" si="5"/>
        <v>0</v>
      </c>
      <c r="BL21" s="439">
        <f t="shared" si="5"/>
        <v>0</v>
      </c>
      <c r="BM21" s="439">
        <f t="shared" si="5"/>
        <v>0</v>
      </c>
      <c r="BN21" s="439">
        <f t="shared" si="5"/>
        <v>0</v>
      </c>
      <c r="BO21" s="439">
        <f t="shared" si="5"/>
        <v>0</v>
      </c>
      <c r="BP21" s="439">
        <f t="shared" si="5"/>
        <v>0</v>
      </c>
      <c r="BQ21" s="439">
        <f t="shared" si="5"/>
        <v>0</v>
      </c>
      <c r="BR21" s="439">
        <f t="shared" si="5"/>
        <v>0</v>
      </c>
      <c r="BS21" s="439">
        <f t="shared" si="5"/>
        <v>0</v>
      </c>
      <c r="BT21" s="439">
        <f t="shared" si="5"/>
        <v>0</v>
      </c>
      <c r="BU21" s="439">
        <f t="shared" si="5"/>
        <v>0</v>
      </c>
      <c r="BV21" s="439">
        <f t="shared" si="5"/>
        <v>1463</v>
      </c>
      <c r="BW21" s="439">
        <f t="shared" si="5"/>
        <v>0</v>
      </c>
      <c r="BX21" s="439">
        <f t="shared" si="5"/>
        <v>232</v>
      </c>
      <c r="BY21" s="399">
        <f t="shared" si="5"/>
        <v>0</v>
      </c>
      <c r="BZ21" s="505">
        <f t="shared" si="5"/>
        <v>1740</v>
      </c>
      <c r="CA21" s="1"/>
    </row>
    <row r="22" spans="1:79" ht="15.75">
      <c r="A22" s="593" t="s">
        <v>57</v>
      </c>
      <c r="B22" s="594"/>
      <c r="C22" s="442">
        <f>C21/C18</f>
        <v>74.42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5"/>
      <c r="C23" s="25">
        <f>ROUND((((75-C22))*100+SUM(N8:N9)),4)</f>
        <v>59.83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>
        <f>ROUND((((71.71-C22))*100+SUM(N8:N10)),4)</f>
        <v>-269.17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599"/>
      <c r="B28" s="600"/>
      <c r="C28" s="15"/>
      <c r="D28" s="15">
        <f t="shared" ref="D28:BO28" si="6">SUM(D8:D15)</f>
        <v>55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0</v>
      </c>
      <c r="M28" s="15">
        <f t="shared" si="6"/>
        <v>16.8</v>
      </c>
      <c r="N28" s="15">
        <f t="shared" si="6"/>
        <v>1.83</v>
      </c>
      <c r="O28" s="15">
        <f t="shared" si="6"/>
        <v>0</v>
      </c>
      <c r="P28" s="15">
        <f t="shared" si="6"/>
        <v>1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15</v>
      </c>
      <c r="AU28" s="15">
        <f t="shared" si="6"/>
        <v>0</v>
      </c>
      <c r="AV28" s="15">
        <f t="shared" si="6"/>
        <v>100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Z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133</v>
      </c>
      <c r="BW28" s="15">
        <f t="shared" si="7"/>
        <v>0</v>
      </c>
      <c r="BX28" s="15">
        <f t="shared" si="7"/>
        <v>40</v>
      </c>
      <c r="BY28" s="16">
        <f t="shared" si="7"/>
        <v>0</v>
      </c>
      <c r="BZ28" s="16">
        <f t="shared" si="7"/>
        <v>30</v>
      </c>
      <c r="CA28" s="1"/>
    </row>
    <row r="29" spans="1:79" ht="13.9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3.9" hidden="1" customHeight="1" thickTop="1">
      <c r="A31" s="588" t="s">
        <v>55</v>
      </c>
      <c r="B31" s="589"/>
      <c r="C31" s="20"/>
      <c r="D31" s="80">
        <f>D28*D29/1000</f>
        <v>5.5</v>
      </c>
      <c r="E31" s="22">
        <f t="shared" ref="E31:P31" si="10">E28*E29/1000</f>
        <v>0</v>
      </c>
      <c r="F31" s="22">
        <f t="shared" si="10"/>
        <v>0</v>
      </c>
      <c r="G31" s="21">
        <f>G28*G29</f>
        <v>0</v>
      </c>
      <c r="H31" s="21">
        <f t="shared" si="10"/>
        <v>0</v>
      </c>
      <c r="I31" s="21">
        <f t="shared" si="10"/>
        <v>0</v>
      </c>
      <c r="J31" s="22">
        <f t="shared" si="10"/>
        <v>0</v>
      </c>
      <c r="K31" s="22">
        <f t="shared" si="10"/>
        <v>0</v>
      </c>
      <c r="L31" s="22">
        <f t="shared" si="10"/>
        <v>0</v>
      </c>
      <c r="M31" s="22">
        <f t="shared" si="10"/>
        <v>1.68</v>
      </c>
      <c r="N31" s="22">
        <f t="shared" si="10"/>
        <v>0.183</v>
      </c>
      <c r="O31" s="22">
        <f t="shared" si="10"/>
        <v>0</v>
      </c>
      <c r="P31" s="22">
        <f t="shared" si="10"/>
        <v>0.1</v>
      </c>
      <c r="Q31" s="22">
        <f>Q28*Q29</f>
        <v>100</v>
      </c>
      <c r="R31" s="22">
        <f t="shared" ref="R31:BZ31" si="11">R28*R29/1000</f>
        <v>0</v>
      </c>
      <c r="S31" s="22">
        <f t="shared" si="11"/>
        <v>0</v>
      </c>
      <c r="T31" s="22">
        <f t="shared" si="11"/>
        <v>0</v>
      </c>
      <c r="U31" s="22">
        <f t="shared" si="11"/>
        <v>0</v>
      </c>
      <c r="V31" s="22">
        <f t="shared" si="11"/>
        <v>0</v>
      </c>
      <c r="W31" s="22">
        <f t="shared" si="11"/>
        <v>0</v>
      </c>
      <c r="X31" s="22">
        <f t="shared" si="11"/>
        <v>0</v>
      </c>
      <c r="Y31" s="22">
        <f t="shared" si="11"/>
        <v>0</v>
      </c>
      <c r="Z31" s="22">
        <f t="shared" si="11"/>
        <v>0</v>
      </c>
      <c r="AA31" s="22">
        <f t="shared" si="11"/>
        <v>0</v>
      </c>
      <c r="AB31" s="22">
        <f t="shared" si="11"/>
        <v>0</v>
      </c>
      <c r="AC31" s="22">
        <f t="shared" si="11"/>
        <v>0</v>
      </c>
      <c r="AD31" s="22">
        <f t="shared" si="11"/>
        <v>0</v>
      </c>
      <c r="AE31" s="22">
        <f t="shared" si="11"/>
        <v>0</v>
      </c>
      <c r="AF31" s="22">
        <f t="shared" si="11"/>
        <v>0</v>
      </c>
      <c r="AG31" s="22">
        <f t="shared" si="11"/>
        <v>0</v>
      </c>
      <c r="AH31" s="22">
        <f t="shared" si="11"/>
        <v>0</v>
      </c>
      <c r="AI31" s="22">
        <f t="shared" si="11"/>
        <v>0</v>
      </c>
      <c r="AJ31" s="22">
        <f t="shared" si="11"/>
        <v>0</v>
      </c>
      <c r="AK31" s="22">
        <f t="shared" si="11"/>
        <v>0</v>
      </c>
      <c r="AL31" s="22">
        <f t="shared" si="11"/>
        <v>0</v>
      </c>
      <c r="AM31" s="22">
        <f t="shared" si="11"/>
        <v>0</v>
      </c>
      <c r="AN31" s="22">
        <f t="shared" si="11"/>
        <v>0</v>
      </c>
      <c r="AO31" s="22">
        <f t="shared" si="11"/>
        <v>0</v>
      </c>
      <c r="AP31" s="22">
        <f t="shared" si="11"/>
        <v>0</v>
      </c>
      <c r="AQ31" s="22">
        <f t="shared" si="11"/>
        <v>0</v>
      </c>
      <c r="AR31" s="22">
        <f t="shared" si="11"/>
        <v>0</v>
      </c>
      <c r="AS31" s="22">
        <f t="shared" si="11"/>
        <v>0</v>
      </c>
      <c r="AT31" s="22">
        <f t="shared" si="11"/>
        <v>1.5</v>
      </c>
      <c r="AU31" s="22">
        <f t="shared" si="11"/>
        <v>0</v>
      </c>
      <c r="AV31" s="22">
        <f t="shared" si="11"/>
        <v>10</v>
      </c>
      <c r="AW31" s="22">
        <f t="shared" si="11"/>
        <v>0</v>
      </c>
      <c r="AX31" s="22">
        <f t="shared" si="11"/>
        <v>0</v>
      </c>
      <c r="AY31" s="22">
        <f t="shared" si="11"/>
        <v>0</v>
      </c>
      <c r="AZ31" s="22">
        <f t="shared" si="11"/>
        <v>0</v>
      </c>
      <c r="BA31" s="22">
        <f t="shared" si="11"/>
        <v>0</v>
      </c>
      <c r="BB31" s="22">
        <f t="shared" si="11"/>
        <v>0</v>
      </c>
      <c r="BC31" s="22">
        <f t="shared" si="11"/>
        <v>0</v>
      </c>
      <c r="BD31" s="22">
        <f t="shared" si="11"/>
        <v>0</v>
      </c>
      <c r="BE31" s="22">
        <f t="shared" si="11"/>
        <v>0</v>
      </c>
      <c r="BF31" s="22">
        <f t="shared" si="11"/>
        <v>0</v>
      </c>
      <c r="BG31" s="22">
        <f t="shared" si="11"/>
        <v>0</v>
      </c>
      <c r="BH31" s="22">
        <f t="shared" si="11"/>
        <v>0</v>
      </c>
      <c r="BI31" s="22">
        <f t="shared" si="11"/>
        <v>0</v>
      </c>
      <c r="BJ31" s="22">
        <f t="shared" si="11"/>
        <v>0</v>
      </c>
      <c r="BK31" s="22">
        <f t="shared" si="11"/>
        <v>0</v>
      </c>
      <c r="BL31" s="22">
        <f t="shared" si="11"/>
        <v>0</v>
      </c>
      <c r="BM31" s="22">
        <f t="shared" si="11"/>
        <v>0</v>
      </c>
      <c r="BN31" s="22">
        <f t="shared" si="11"/>
        <v>0</v>
      </c>
      <c r="BO31" s="22">
        <f t="shared" si="11"/>
        <v>0</v>
      </c>
      <c r="BP31" s="22">
        <f t="shared" si="11"/>
        <v>0</v>
      </c>
      <c r="BQ31" s="22">
        <f t="shared" si="11"/>
        <v>0</v>
      </c>
      <c r="BR31" s="22">
        <f t="shared" si="11"/>
        <v>0</v>
      </c>
      <c r="BS31" s="22">
        <f t="shared" si="11"/>
        <v>0</v>
      </c>
      <c r="BT31" s="22">
        <f t="shared" si="11"/>
        <v>0</v>
      </c>
      <c r="BU31" s="22">
        <f t="shared" si="11"/>
        <v>0</v>
      </c>
      <c r="BV31" s="22">
        <f t="shared" si="11"/>
        <v>13.3</v>
      </c>
      <c r="BW31" s="22">
        <f t="shared" si="11"/>
        <v>0</v>
      </c>
      <c r="BX31" s="22">
        <f t="shared" si="11"/>
        <v>4</v>
      </c>
      <c r="BY31" s="22">
        <f t="shared" si="11"/>
        <v>0</v>
      </c>
      <c r="BZ31" s="22">
        <f t="shared" si="11"/>
        <v>3</v>
      </c>
      <c r="CA31" s="1"/>
    </row>
    <row r="32" spans="1:79" ht="13.9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3.9" hidden="1" customHeight="1">
      <c r="A33" s="588" t="s">
        <v>56</v>
      </c>
      <c r="B33" s="589"/>
      <c r="C33" s="77">
        <f>SUM(D33:BZ33)</f>
        <v>7442</v>
      </c>
      <c r="D33" s="24">
        <f>D31*D32</f>
        <v>577.5</v>
      </c>
      <c r="E33" s="24">
        <f t="shared" ref="E33:BP33" si="12">E31*E32</f>
        <v>0</v>
      </c>
      <c r="F33" s="24">
        <f t="shared" si="12"/>
        <v>0</v>
      </c>
      <c r="G33" s="24">
        <f t="shared" si="12"/>
        <v>0</v>
      </c>
      <c r="H33" s="24">
        <f t="shared" si="12"/>
        <v>0</v>
      </c>
      <c r="I33" s="24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0</v>
      </c>
      <c r="M33" s="92">
        <f t="shared" si="12"/>
        <v>132.72</v>
      </c>
      <c r="N33" s="92">
        <f t="shared" si="12"/>
        <v>1.83</v>
      </c>
      <c r="O33" s="92">
        <f t="shared" si="12"/>
        <v>0</v>
      </c>
      <c r="P33" s="92">
        <f t="shared" si="12"/>
        <v>95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1455</v>
      </c>
      <c r="AU33" s="92">
        <f t="shared" si="12"/>
        <v>0</v>
      </c>
      <c r="AV33" s="92">
        <f t="shared" si="12"/>
        <v>950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1463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3.9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72"/>
      <c r="B36" s="196" t="s">
        <v>292</v>
      </c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 t="str">
        <f>IF(BY21=BY52,"х",FALSE)</f>
        <v>х</v>
      </c>
      <c r="BZ36" s="173"/>
      <c r="CA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59.7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>
      <c r="A39" s="591" t="s">
        <v>66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3.2</v>
      </c>
      <c r="M39" s="177"/>
      <c r="N39" s="177">
        <v>0.84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2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>
        <v>50</v>
      </c>
      <c r="BC39" s="177"/>
      <c r="BD39" s="177"/>
      <c r="BE39" s="177"/>
      <c r="BF39" s="177"/>
      <c r="BG39" s="177"/>
      <c r="BH39" s="177"/>
      <c r="BI39" s="177">
        <v>23</v>
      </c>
      <c r="BJ39" s="177">
        <v>23</v>
      </c>
      <c r="BK39" s="177">
        <v>8</v>
      </c>
      <c r="BL39" s="177">
        <v>14</v>
      </c>
      <c r="BM39" s="177"/>
      <c r="BN39" s="177"/>
      <c r="BO39" s="177">
        <v>17</v>
      </c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8">
        <f t="shared" ref="CA39:CA44" si="14">SUMPRODUCT($E39:$BZ39,$E$51:$BZ$51)/1000</f>
        <v>16.9542</v>
      </c>
    </row>
    <row r="40" spans="1:79">
      <c r="A40" s="599" t="s">
        <v>330</v>
      </c>
      <c r="B40" s="600"/>
      <c r="C40" s="177"/>
      <c r="D40" s="177"/>
      <c r="E40" s="177">
        <v>60</v>
      </c>
      <c r="F40" s="177"/>
      <c r="G40" s="177"/>
      <c r="H40" s="177"/>
      <c r="I40" s="177"/>
      <c r="J40" s="177"/>
      <c r="K40" s="177"/>
      <c r="L40" s="15">
        <v>3.2</v>
      </c>
      <c r="M40" s="177"/>
      <c r="N40" s="177">
        <v>0.9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>
        <v>45</v>
      </c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248">
        <f t="shared" si="14"/>
        <v>40.927800000000005</v>
      </c>
    </row>
    <row r="41" spans="1:79">
      <c r="A41" s="599" t="s">
        <v>45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>
        <v>112</v>
      </c>
      <c r="BW41" s="177"/>
      <c r="BX41" s="177"/>
      <c r="BY41" s="193"/>
      <c r="BZ41" s="193"/>
      <c r="CA41" s="248">
        <f t="shared" si="14"/>
        <v>12.32</v>
      </c>
    </row>
    <row r="42" spans="1:79">
      <c r="A42" s="599" t="s">
        <v>331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>
        <v>0</v>
      </c>
      <c r="BX42" s="177">
        <v>40</v>
      </c>
      <c r="BY42" s="193"/>
      <c r="BZ42" s="193"/>
      <c r="CA42" s="248">
        <f t="shared" si="14"/>
        <v>2.3199999999999998</v>
      </c>
    </row>
    <row r="43" spans="1:79">
      <c r="A43" s="599" t="s">
        <v>286</v>
      </c>
      <c r="B43" s="600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>
        <v>12</v>
      </c>
      <c r="N43" s="177"/>
      <c r="O43" s="177"/>
      <c r="P43" s="177">
        <v>1</v>
      </c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93"/>
      <c r="BZ43" s="193"/>
      <c r="CA43" s="248">
        <f t="shared" si="14"/>
        <v>1.8979999999999999</v>
      </c>
    </row>
    <row r="44" spans="1:79">
      <c r="A44" s="599"/>
      <c r="B44" s="600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93"/>
      <c r="BZ44" s="193"/>
      <c r="CA44" s="248">
        <f t="shared" si="14"/>
        <v>0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93"/>
      <c r="BZ45" s="193"/>
      <c r="CA45" s="248"/>
    </row>
    <row r="46" spans="1:79" ht="13.9" hidden="1" customHeight="1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93"/>
      <c r="BZ46" s="193"/>
      <c r="CA46" s="172"/>
    </row>
    <row r="47" spans="1:79" ht="13.9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60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6.4</v>
      </c>
      <c r="M47" s="177">
        <f t="shared" si="15"/>
        <v>12</v>
      </c>
      <c r="N47" s="177">
        <f t="shared" si="15"/>
        <v>1.74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2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45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2</v>
      </c>
      <c r="AU47" s="177">
        <f t="shared" si="15"/>
        <v>0</v>
      </c>
      <c r="AV47" s="177">
        <f t="shared" si="15"/>
        <v>0</v>
      </c>
      <c r="AW47" s="177">
        <f t="shared" si="15"/>
        <v>0</v>
      </c>
      <c r="AX47" s="177">
        <f t="shared" si="15"/>
        <v>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50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23</v>
      </c>
      <c r="BJ47" s="177">
        <f t="shared" si="15"/>
        <v>23</v>
      </c>
      <c r="BK47" s="177">
        <f t="shared" si="15"/>
        <v>8</v>
      </c>
      <c r="BL47" s="177">
        <f t="shared" si="15"/>
        <v>14</v>
      </c>
      <c r="BM47" s="177">
        <f t="shared" si="15"/>
        <v>0</v>
      </c>
      <c r="BN47" s="177">
        <f t="shared" si="15"/>
        <v>0</v>
      </c>
      <c r="BO47" s="177">
        <f t="shared" si="15"/>
        <v>17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112</v>
      </c>
      <c r="BW47" s="177">
        <f t="shared" si="16"/>
        <v>0</v>
      </c>
      <c r="BX47" s="177">
        <f t="shared" si="16"/>
        <v>40</v>
      </c>
      <c r="BY47" s="193">
        <f t="shared" si="16"/>
        <v>0</v>
      </c>
      <c r="BZ47" s="193">
        <f t="shared" si="16"/>
        <v>0</v>
      </c>
      <c r="CA47" s="172"/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>C48</f>
        <v>100</v>
      </c>
      <c r="E48" s="177">
        <f t="shared" ref="E48:BP48" si="17">D48</f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si="17"/>
        <v>100</v>
      </c>
      <c r="BQ48" s="177">
        <f t="shared" ref="BQ48:BZ48" si="18">BP48</f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94">
        <f t="shared" si="18"/>
        <v>100</v>
      </c>
      <c r="BZ48" s="194">
        <f t="shared" si="18"/>
        <v>100</v>
      </c>
      <c r="CA48" s="172"/>
    </row>
    <row r="49" spans="1:79" ht="15.75" customHeight="1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5.75" customHeight="1" thickTop="1">
      <c r="A50" s="593" t="s">
        <v>55</v>
      </c>
      <c r="B50" s="594"/>
      <c r="C50" s="415"/>
      <c r="D50" s="443">
        <f>D47*D48/1000</f>
        <v>0</v>
      </c>
      <c r="E50" s="444">
        <f>E47*E48/1000</f>
        <v>6</v>
      </c>
      <c r="F50" s="444">
        <f>F47*F48/1000</f>
        <v>0</v>
      </c>
      <c r="G50" s="444">
        <f>G47*G48</f>
        <v>0</v>
      </c>
      <c r="H50" s="444">
        <f>H47*H48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9">L47*L48/1000</f>
        <v>0.64</v>
      </c>
      <c r="M50" s="444">
        <f t="shared" si="19"/>
        <v>1.2</v>
      </c>
      <c r="N50" s="444">
        <f t="shared" si="19"/>
        <v>0.17399999999999999</v>
      </c>
      <c r="O50" s="444">
        <f t="shared" si="19"/>
        <v>0</v>
      </c>
      <c r="P50" s="444">
        <f t="shared" si="19"/>
        <v>0.1</v>
      </c>
      <c r="Q50" s="444">
        <f>Q47*Q48</f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0.2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0</v>
      </c>
      <c r="AO50" s="444">
        <f t="shared" si="19"/>
        <v>4.5</v>
      </c>
      <c r="AP50" s="444">
        <f t="shared" si="19"/>
        <v>0</v>
      </c>
      <c r="AQ50" s="444">
        <f t="shared" si="19"/>
        <v>0</v>
      </c>
      <c r="AR50" s="444">
        <f t="shared" si="19"/>
        <v>0</v>
      </c>
      <c r="AS50" s="444">
        <f t="shared" si="19"/>
        <v>0</v>
      </c>
      <c r="AT50" s="444">
        <f t="shared" si="19"/>
        <v>0.2</v>
      </c>
      <c r="AU50" s="444">
        <f t="shared" si="19"/>
        <v>0</v>
      </c>
      <c r="AV50" s="444">
        <f t="shared" si="19"/>
        <v>0</v>
      </c>
      <c r="AW50" s="444">
        <f t="shared" si="19"/>
        <v>0</v>
      </c>
      <c r="AX50" s="444">
        <f t="shared" si="19"/>
        <v>0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5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2.2999999999999998</v>
      </c>
      <c r="BJ50" s="444">
        <f t="shared" si="19"/>
        <v>2.2999999999999998</v>
      </c>
      <c r="BK50" s="444">
        <f t="shared" si="19"/>
        <v>0.8</v>
      </c>
      <c r="BL50" s="444">
        <f t="shared" si="19"/>
        <v>1.4</v>
      </c>
      <c r="BM50" s="444">
        <f t="shared" si="19"/>
        <v>0</v>
      </c>
      <c r="BN50" s="444">
        <f t="shared" si="19"/>
        <v>0</v>
      </c>
      <c r="BO50" s="444">
        <f t="shared" si="19"/>
        <v>1.7</v>
      </c>
      <c r="BP50" s="444">
        <f>BP47*BP48/1000</f>
        <v>0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11.2</v>
      </c>
      <c r="BW50" s="444">
        <f>BW47*BW48/1000</f>
        <v>0</v>
      </c>
      <c r="BX50" s="444">
        <f>BX47*BX48/1000</f>
        <v>4</v>
      </c>
      <c r="BY50" s="401">
        <f>BY47*BY48/1000</f>
        <v>0</v>
      </c>
      <c r="BZ50" s="506">
        <f>BZ47*BZ48/1000</f>
        <v>0</v>
      </c>
      <c r="CA50" s="172"/>
    </row>
    <row r="51" spans="1:79" ht="15.75" customHeight="1">
      <c r="A51" s="593" t="s">
        <v>46</v>
      </c>
      <c r="B51" s="594"/>
      <c r="C51" s="415"/>
      <c r="D51" s="445">
        <f>ССЫЛКИ!B3</f>
        <v>105</v>
      </c>
      <c r="E51" s="445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507">
        <f>ССЫЛКИ!BX3</f>
        <v>580</v>
      </c>
      <c r="CA51" s="172"/>
    </row>
    <row r="52" spans="1:79" ht="15.75" customHeight="1">
      <c r="A52" s="593" t="s">
        <v>56</v>
      </c>
      <c r="B52" s="594"/>
      <c r="C52" s="446">
        <f>SUM(D52:BZ52)</f>
        <v>7442.0000000000009</v>
      </c>
      <c r="D52" s="443">
        <f t="shared" ref="D52:BZ52" si="20">D50*D51</f>
        <v>0</v>
      </c>
      <c r="E52" s="443">
        <f t="shared" si="20"/>
        <v>3540</v>
      </c>
      <c r="F52" s="443">
        <f t="shared" si="20"/>
        <v>0</v>
      </c>
      <c r="G52" s="444">
        <f t="shared" si="20"/>
        <v>0</v>
      </c>
      <c r="H52" s="444">
        <f t="shared" si="20"/>
        <v>0</v>
      </c>
      <c r="I52" s="444">
        <f t="shared" si="20"/>
        <v>0</v>
      </c>
      <c r="J52" s="444">
        <f t="shared" si="20"/>
        <v>0</v>
      </c>
      <c r="K52" s="444">
        <f t="shared" si="20"/>
        <v>0</v>
      </c>
      <c r="L52" s="444">
        <f t="shared" si="20"/>
        <v>85.76</v>
      </c>
      <c r="M52" s="444">
        <f t="shared" si="20"/>
        <v>94.8</v>
      </c>
      <c r="N52" s="444">
        <f t="shared" si="20"/>
        <v>1.7399999999999998</v>
      </c>
      <c r="O52" s="444">
        <f t="shared" si="20"/>
        <v>0</v>
      </c>
      <c r="P52" s="444">
        <f t="shared" si="20"/>
        <v>95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38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0</v>
      </c>
      <c r="AO52" s="444">
        <f t="shared" si="20"/>
        <v>315</v>
      </c>
      <c r="AP52" s="444">
        <f t="shared" si="20"/>
        <v>0</v>
      </c>
      <c r="AQ52" s="444">
        <f t="shared" si="20"/>
        <v>0</v>
      </c>
      <c r="AR52" s="444">
        <f t="shared" si="20"/>
        <v>0</v>
      </c>
      <c r="AS52" s="444">
        <f t="shared" si="20"/>
        <v>0</v>
      </c>
      <c r="AT52" s="444">
        <f t="shared" si="20"/>
        <v>194</v>
      </c>
      <c r="AU52" s="444">
        <f t="shared" si="20"/>
        <v>0</v>
      </c>
      <c r="AV52" s="444">
        <f t="shared" si="20"/>
        <v>0</v>
      </c>
      <c r="AW52" s="444">
        <f t="shared" si="20"/>
        <v>0</v>
      </c>
      <c r="AX52" s="444">
        <f t="shared" si="20"/>
        <v>0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1200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105.8</v>
      </c>
      <c r="BJ52" s="444">
        <f t="shared" si="20"/>
        <v>105.8</v>
      </c>
      <c r="BK52" s="444">
        <f t="shared" si="20"/>
        <v>28</v>
      </c>
      <c r="BL52" s="444">
        <f t="shared" si="20"/>
        <v>84</v>
      </c>
      <c r="BM52" s="444">
        <f t="shared" si="20"/>
        <v>0</v>
      </c>
      <c r="BN52" s="444">
        <f t="shared" si="20"/>
        <v>0</v>
      </c>
      <c r="BO52" s="444">
        <f t="shared" si="20"/>
        <v>90.1</v>
      </c>
      <c r="BP52" s="444">
        <f t="shared" si="20"/>
        <v>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1232</v>
      </c>
      <c r="BW52" s="444">
        <f t="shared" si="20"/>
        <v>0</v>
      </c>
      <c r="BX52" s="444">
        <f t="shared" si="20"/>
        <v>232</v>
      </c>
      <c r="BY52" s="403">
        <f t="shared" si="20"/>
        <v>0</v>
      </c>
      <c r="BZ52" s="508">
        <f t="shared" si="20"/>
        <v>0</v>
      </c>
      <c r="CA52" s="172"/>
    </row>
    <row r="53" spans="1:79" ht="15.75">
      <c r="A53" s="593" t="s">
        <v>57</v>
      </c>
      <c r="B53" s="594"/>
      <c r="C53" s="447">
        <f>C52/C49</f>
        <v>74.420000000000016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t="13.9" hidden="1" customHeight="1">
      <c r="A54" s="1"/>
      <c r="B54" s="174" t="s">
        <v>292</v>
      </c>
      <c r="C54" s="1">
        <f>ROUND((((75-C53))*100+SUM(N39:N44)),4)</f>
        <v>59.74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9" hidden="1" customHeight="1">
      <c r="A55" s="612"/>
      <c r="B55" s="613"/>
      <c r="C55" s="177"/>
      <c r="D55" s="177">
        <f t="shared" ref="D55:K55" si="21">SUM(D39:D45)</f>
        <v>0</v>
      </c>
      <c r="E55" s="177">
        <f t="shared" si="21"/>
        <v>60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6.4</v>
      </c>
      <c r="M55" s="177">
        <f t="shared" ref="M55:BX55" si="22">SUM(M39:M45)</f>
        <v>12</v>
      </c>
      <c r="N55" s="177">
        <f t="shared" si="22"/>
        <v>1.74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2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45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2</v>
      </c>
      <c r="AU55" s="177">
        <f t="shared" si="22"/>
        <v>0</v>
      </c>
      <c r="AV55" s="177">
        <f t="shared" si="22"/>
        <v>0</v>
      </c>
      <c r="AW55" s="177">
        <f t="shared" si="22"/>
        <v>0</v>
      </c>
      <c r="AX55" s="177">
        <f t="shared" si="22"/>
        <v>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50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23</v>
      </c>
      <c r="BJ55" s="177">
        <f t="shared" si="22"/>
        <v>23</v>
      </c>
      <c r="BK55" s="177">
        <f t="shared" si="22"/>
        <v>8</v>
      </c>
      <c r="BL55" s="177">
        <f t="shared" si="22"/>
        <v>14</v>
      </c>
      <c r="BM55" s="177">
        <f t="shared" si="22"/>
        <v>0</v>
      </c>
      <c r="BN55" s="177">
        <f t="shared" si="22"/>
        <v>0</v>
      </c>
      <c r="BO55" s="177">
        <f t="shared" si="22"/>
        <v>17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112</v>
      </c>
      <c r="BW55" s="177">
        <f t="shared" si="22"/>
        <v>0</v>
      </c>
      <c r="BX55" s="177">
        <f t="shared" si="22"/>
        <v>40</v>
      </c>
      <c r="BY55" s="193">
        <f>SUM(BY35:BY43)</f>
        <v>0</v>
      </c>
      <c r="BZ55" s="193">
        <f>SUM(BZ35:BZ43)</f>
        <v>0</v>
      </c>
      <c r="CA55" s="172"/>
    </row>
    <row r="56" spans="1:79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94">
        <f t="shared" si="24"/>
        <v>100</v>
      </c>
      <c r="BZ56" s="194">
        <f t="shared" si="24"/>
        <v>100</v>
      </c>
      <c r="CA56" s="172"/>
    </row>
    <row r="57" spans="1:79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t="13.9" hidden="1" customHeight="1">
      <c r="A58" s="618" t="s">
        <v>55</v>
      </c>
      <c r="B58" s="619"/>
      <c r="C58" s="178"/>
      <c r="D58" s="187">
        <f>D55*D56/1000</f>
        <v>0</v>
      </c>
      <c r="E58" s="181">
        <f>E55*E56/1000</f>
        <v>6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0.64</v>
      </c>
      <c r="M58" s="181">
        <f t="shared" si="25"/>
        <v>1.2</v>
      </c>
      <c r="N58" s="181">
        <f t="shared" si="25"/>
        <v>0.17399999999999999</v>
      </c>
      <c r="O58" s="181">
        <f t="shared" si="25"/>
        <v>0</v>
      </c>
      <c r="P58" s="181">
        <f t="shared" si="25"/>
        <v>0.1</v>
      </c>
      <c r="Q58" s="181">
        <f>Q55*Q56</f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0.2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4.5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0.2</v>
      </c>
      <c r="AU58" s="181">
        <f t="shared" si="25"/>
        <v>0</v>
      </c>
      <c r="AV58" s="181">
        <f t="shared" si="25"/>
        <v>0</v>
      </c>
      <c r="AW58" s="181">
        <f t="shared" si="25"/>
        <v>0</v>
      </c>
      <c r="AX58" s="181">
        <f t="shared" si="25"/>
        <v>0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5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2.2999999999999998</v>
      </c>
      <c r="BJ58" s="181">
        <f t="shared" si="25"/>
        <v>2.2999999999999998</v>
      </c>
      <c r="BK58" s="181">
        <f t="shared" si="25"/>
        <v>0.8</v>
      </c>
      <c r="BL58" s="181">
        <f t="shared" si="25"/>
        <v>1.4</v>
      </c>
      <c r="BM58" s="181">
        <f t="shared" si="25"/>
        <v>0</v>
      </c>
      <c r="BN58" s="181">
        <f t="shared" si="25"/>
        <v>0</v>
      </c>
      <c r="BO58" s="181">
        <f t="shared" si="25"/>
        <v>1.7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11.2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  <c r="CA58" s="172"/>
    </row>
    <row r="59" spans="1:79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t="13.9" hidden="1" customHeight="1">
      <c r="A60" s="618" t="s">
        <v>56</v>
      </c>
      <c r="B60" s="619"/>
      <c r="C60" s="189">
        <f>SUM(D60:BZ60)</f>
        <v>7442.0000000000009</v>
      </c>
      <c r="D60" s="183">
        <f>D58*D59</f>
        <v>0</v>
      </c>
      <c r="E60" s="183">
        <f t="shared" ref="E60:BP60" si="26">E58*E59</f>
        <v>3540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85.76</v>
      </c>
      <c r="M60" s="191">
        <f t="shared" si="26"/>
        <v>94.8</v>
      </c>
      <c r="N60" s="191">
        <f t="shared" si="26"/>
        <v>1.7399999999999998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38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315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194</v>
      </c>
      <c r="AU60" s="191">
        <f t="shared" si="26"/>
        <v>0</v>
      </c>
      <c r="AV60" s="191">
        <f t="shared" si="26"/>
        <v>0</v>
      </c>
      <c r="AW60" s="191">
        <f t="shared" si="26"/>
        <v>0</v>
      </c>
      <c r="AX60" s="191">
        <f t="shared" si="26"/>
        <v>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1200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105.8</v>
      </c>
      <c r="BJ60" s="191">
        <f t="shared" si="26"/>
        <v>105.8</v>
      </c>
      <c r="BK60" s="191">
        <f t="shared" si="26"/>
        <v>28</v>
      </c>
      <c r="BL60" s="191">
        <f t="shared" si="26"/>
        <v>84</v>
      </c>
      <c r="BM60" s="191">
        <f t="shared" si="26"/>
        <v>0</v>
      </c>
      <c r="BN60" s="191">
        <f t="shared" si="26"/>
        <v>0</v>
      </c>
      <c r="BO60" s="191">
        <f t="shared" si="26"/>
        <v>90.1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1232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t="13.9" hidden="1" customHeight="1">
      <c r="A61" s="618" t="s">
        <v>57</v>
      </c>
      <c r="B61" s="620"/>
      <c r="C61" s="190">
        <f>C60/C57</f>
        <v>74.420000000000016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>
        <f>ROUND((((71.71-C22))*100+SUM(N39:N41)),4)</f>
        <v>-269.26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3">
    <mergeCell ref="A59:B59"/>
    <mergeCell ref="A60:B60"/>
    <mergeCell ref="A61:B61"/>
    <mergeCell ref="A52:B52"/>
    <mergeCell ref="A53:B53"/>
    <mergeCell ref="A55:B55"/>
    <mergeCell ref="A56:B56"/>
    <mergeCell ref="A57:B57"/>
    <mergeCell ref="D37:BX37"/>
    <mergeCell ref="A58:B58"/>
    <mergeCell ref="A47:B47"/>
    <mergeCell ref="A48:B48"/>
    <mergeCell ref="A49:B49"/>
    <mergeCell ref="A50:B50"/>
    <mergeCell ref="A51:B51"/>
    <mergeCell ref="A37:B38"/>
    <mergeCell ref="A44:B44"/>
    <mergeCell ref="A45:B45"/>
    <mergeCell ref="A39:B39"/>
    <mergeCell ref="A40:B40"/>
    <mergeCell ref="A41:B41"/>
    <mergeCell ref="A42:B42"/>
    <mergeCell ref="A43:B43"/>
    <mergeCell ref="A46:B46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1:B11"/>
    <mergeCell ref="A8:B8"/>
    <mergeCell ref="A13:B13"/>
    <mergeCell ref="A9:B9"/>
    <mergeCell ref="A12:B12"/>
    <mergeCell ref="A10:B10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016"/>
  <sheetViews>
    <sheetView workbookViewId="0">
      <selection activeCell="F8" sqref="F8"/>
    </sheetView>
  </sheetViews>
  <sheetFormatPr defaultColWidth="12.625" defaultRowHeight="14.25"/>
  <cols>
    <col min="1" max="1" width="2.75" style="109" customWidth="1"/>
    <col min="2" max="2" width="34.2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№4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4</v>
      </c>
      <c r="E4" s="255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115" t="s">
        <v>311</v>
      </c>
      <c r="C6" s="114">
        <v>21.657</v>
      </c>
      <c r="D6" s="111">
        <f>VLOOKUP(D4,завтрак_факт,3,FALSE)</f>
        <v>100</v>
      </c>
      <c r="E6" s="114">
        <f>C6*D6</f>
        <v>2165.6999999999998</v>
      </c>
    </row>
    <row r="7" spans="1:5" ht="15">
      <c r="A7" s="111">
        <v>2</v>
      </c>
      <c r="B7" s="220" t="s">
        <v>301</v>
      </c>
      <c r="C7" s="114">
        <v>2.3199999999999998</v>
      </c>
      <c r="D7" s="111">
        <f>D6</f>
        <v>100</v>
      </c>
      <c r="E7" s="114">
        <f>C7*D7</f>
        <v>231.99999999999997</v>
      </c>
    </row>
    <row r="8" spans="1:5" ht="15">
      <c r="A8" s="111">
        <v>3</v>
      </c>
      <c r="B8" s="115" t="s">
        <v>45</v>
      </c>
      <c r="C8" s="114">
        <v>11.803000000000001</v>
      </c>
      <c r="D8" s="111">
        <f>D6</f>
        <v>100</v>
      </c>
      <c r="E8" s="114">
        <f>C8*D8</f>
        <v>1180.3000000000002</v>
      </c>
    </row>
    <row r="9" spans="1:5" ht="15">
      <c r="A9" s="111">
        <v>4</v>
      </c>
      <c r="B9" s="115" t="s">
        <v>337</v>
      </c>
      <c r="C9" s="114">
        <v>34.799999999999997</v>
      </c>
      <c r="D9" s="111">
        <f>D6</f>
        <v>100</v>
      </c>
      <c r="E9" s="114">
        <f>C9*D9</f>
        <v>3479.9999999999995</v>
      </c>
    </row>
    <row r="10" spans="1:5" ht="15">
      <c r="A10" s="111">
        <v>5</v>
      </c>
      <c r="B10" s="129" t="s">
        <v>12</v>
      </c>
      <c r="C10" s="114">
        <v>3.84</v>
      </c>
      <c r="D10" s="111">
        <f>D7</f>
        <v>100</v>
      </c>
      <c r="E10" s="114">
        <f>C10*D10</f>
        <v>384</v>
      </c>
    </row>
    <row r="11" spans="1:5" ht="15">
      <c r="A11" s="111">
        <v>6</v>
      </c>
      <c r="B11" s="129"/>
      <c r="C11" s="125"/>
      <c r="D11" s="111"/>
      <c r="E11" s="114"/>
    </row>
    <row r="12" spans="1:5" ht="15" hidden="1">
      <c r="A12" s="111">
        <v>7</v>
      </c>
      <c r="B12" s="116"/>
      <c r="C12" s="125"/>
      <c r="D12" s="111"/>
      <c r="E12" s="114"/>
    </row>
    <row r="13" spans="1:5" ht="15" hidden="1">
      <c r="A13" s="111">
        <v>8</v>
      </c>
      <c r="B13" s="126"/>
      <c r="C13" s="118"/>
      <c r="D13" s="111"/>
      <c r="E13" s="114"/>
    </row>
    <row r="14" spans="1:5" ht="15" hidden="1">
      <c r="A14" s="111">
        <v>9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8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8" ht="15">
      <c r="A18" s="111">
        <v>1</v>
      </c>
      <c r="B18" s="115" t="s">
        <v>344</v>
      </c>
      <c r="C18" s="114">
        <v>15.7936</v>
      </c>
      <c r="D18" s="111">
        <f>VLOOKUP(D4,Фактически_присутствующих,3,FALSE)</f>
        <v>100</v>
      </c>
      <c r="E18" s="114">
        <f>C18*D18</f>
        <v>1579.36</v>
      </c>
    </row>
    <row r="19" spans="1:8" ht="15">
      <c r="A19" s="111">
        <v>2</v>
      </c>
      <c r="B19" s="220" t="s">
        <v>345</v>
      </c>
      <c r="C19" s="114">
        <v>42.198399999999999</v>
      </c>
      <c r="D19" s="111">
        <f>D18</f>
        <v>100</v>
      </c>
      <c r="E19" s="114">
        <f>C19*D19</f>
        <v>4219.84</v>
      </c>
    </row>
    <row r="20" spans="1:8" ht="15">
      <c r="A20" s="111">
        <v>3</v>
      </c>
      <c r="B20" s="115" t="s">
        <v>301</v>
      </c>
      <c r="C20" s="114">
        <v>2.3199999999999998</v>
      </c>
      <c r="D20" s="111">
        <f>D19</f>
        <v>100</v>
      </c>
      <c r="E20" s="114">
        <f>C20*D20</f>
        <v>231.99999999999997</v>
      </c>
    </row>
    <row r="21" spans="1:8" ht="15">
      <c r="A21" s="111">
        <v>4</v>
      </c>
      <c r="B21" s="220" t="s">
        <v>286</v>
      </c>
      <c r="C21" s="114">
        <v>1.8979999999999999</v>
      </c>
      <c r="D21" s="111">
        <f>D18</f>
        <v>100</v>
      </c>
      <c r="E21" s="114">
        <f>C21*D21</f>
        <v>189.79999999999998</v>
      </c>
    </row>
    <row r="22" spans="1:8" ht="15">
      <c r="A22" s="111">
        <v>5</v>
      </c>
      <c r="B22" s="115" t="s">
        <v>45</v>
      </c>
      <c r="C22" s="114">
        <v>12.21</v>
      </c>
      <c r="D22" s="111">
        <f>D18</f>
        <v>100</v>
      </c>
      <c r="E22" s="114">
        <f>C22*D22</f>
        <v>1221</v>
      </c>
    </row>
    <row r="23" spans="1:8" ht="15">
      <c r="A23" s="111">
        <v>6</v>
      </c>
      <c r="B23" s="220"/>
      <c r="C23" s="113"/>
      <c r="D23" s="111"/>
      <c r="E23" s="114"/>
      <c r="G23" s="153"/>
      <c r="H23" s="153"/>
    </row>
    <row r="24" spans="1:8" ht="15" hidden="1">
      <c r="A24" s="111">
        <v>7</v>
      </c>
      <c r="B24" s="116"/>
      <c r="C24" s="125"/>
      <c r="D24" s="111"/>
      <c r="E24" s="114"/>
    </row>
    <row r="25" spans="1:8" ht="15" hidden="1">
      <c r="A25" s="111"/>
      <c r="B25" s="126"/>
      <c r="C25" s="118"/>
      <c r="D25" s="111"/>
      <c r="E25" s="114"/>
    </row>
    <row r="26" spans="1:8" ht="15" hidden="1">
      <c r="A26" s="111"/>
      <c r="B26" s="119"/>
      <c r="C26" s="118"/>
      <c r="D26" s="120"/>
      <c r="E26" s="118"/>
    </row>
    <row r="27" spans="1:8" ht="1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8" ht="15">
      <c r="A28" s="110"/>
      <c r="B28" s="165"/>
      <c r="C28" s="166"/>
      <c r="D28" s="167"/>
      <c r="E28" s="166"/>
    </row>
    <row r="29" spans="1:8" ht="15">
      <c r="A29" s="110"/>
      <c r="B29" s="122"/>
      <c r="C29" s="257"/>
      <c r="D29" s="257"/>
      <c r="E29" s="257"/>
    </row>
    <row r="30" spans="1:8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8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8" ht="41.45" customHeight="1">
      <c r="B32" s="517"/>
      <c r="C32"/>
      <c r="D32"/>
      <c r="E32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B1000"/>
  <sheetViews>
    <sheetView zoomScale="80" zoomScaleNormal="80" workbookViewId="0">
      <selection activeCell="V22" sqref="V22"/>
    </sheetView>
  </sheetViews>
  <sheetFormatPr defaultColWidth="9" defaultRowHeight="15" customHeight="1"/>
  <cols>
    <col min="1" max="1" width="13.625" bestFit="1" customWidth="1"/>
    <col min="2" max="2" width="19.625" customWidth="1"/>
    <col min="3" max="3" width="9.625" customWidth="1"/>
    <col min="4" max="4" width="9.25" hidden="1" customWidth="1"/>
    <col min="5" max="6" width="8.375" hidden="1" customWidth="1"/>
    <col min="7" max="7" width="7.375" hidden="1" customWidth="1"/>
    <col min="8" max="11" width="8.375" hidden="1" customWidth="1"/>
    <col min="12" max="12" width="9.25" bestFit="1" customWidth="1"/>
    <col min="13" max="13" width="7.375" hidden="1" customWidth="1"/>
    <col min="14" max="14" width="8.125" bestFit="1" customWidth="1"/>
    <col min="15" max="15" width="8.375" hidden="1" customWidth="1"/>
    <col min="16" max="16" width="9.125" hidden="1" customWidth="1"/>
    <col min="17" max="17" width="9.625" bestFit="1" customWidth="1"/>
    <col min="18" max="18" width="9.25" hidden="1" customWidth="1"/>
    <col min="19" max="19" width="9.5" hidden="1" customWidth="1"/>
    <col min="20" max="21" width="9.125" hidden="1" customWidth="1"/>
    <col min="22" max="22" width="9.25" bestFit="1" customWidth="1"/>
    <col min="23" max="23" width="9.25" hidden="1" customWidth="1"/>
    <col min="24" max="24" width="8.375" hidden="1" customWidth="1"/>
    <col min="25" max="25" width="7.375" hidden="1" customWidth="1"/>
    <col min="26" max="26" width="8.375" hidden="1" customWidth="1"/>
    <col min="27" max="27" width="9.625" bestFit="1" customWidth="1"/>
    <col min="28" max="30" width="8.375" hidden="1" customWidth="1"/>
    <col min="31" max="39" width="7.375" hidden="1" customWidth="1"/>
    <col min="40" max="40" width="9.2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hidden="1" customWidth="1"/>
    <col min="47" max="48" width="7.375" hidden="1" customWidth="1"/>
    <col min="49" max="49" width="8.375" hidden="1" customWidth="1"/>
    <col min="50" max="50" width="9.25" bestFit="1" customWidth="1"/>
    <col min="51" max="51" width="8.375" hidden="1" customWidth="1"/>
    <col min="52" max="52" width="7.375" hidden="1" customWidth="1"/>
    <col min="53" max="53" width="8.375" hidden="1" customWidth="1"/>
    <col min="54" max="54" width="9.625" bestFit="1" customWidth="1"/>
    <col min="55" max="59" width="8.375" hidden="1" customWidth="1"/>
    <col min="60" max="60" width="7.375" hidden="1" customWidth="1"/>
    <col min="61" max="61" width="8.5" bestFit="1" customWidth="1"/>
    <col min="62" max="62" width="8.25" bestFit="1" customWidth="1"/>
    <col min="63" max="63" width="8.125" bestFit="1" customWidth="1"/>
    <col min="64" max="64" width="8.5" bestFit="1" customWidth="1"/>
    <col min="65" max="66" width="8.375" hidden="1" customWidth="1"/>
    <col min="67" max="67" width="7.375" hidden="1" customWidth="1"/>
    <col min="68" max="68" width="9.5" bestFit="1" customWidth="1"/>
    <col min="69" max="69" width="9.625" hidden="1" customWidth="1"/>
    <col min="70" max="73" width="8.375" hidden="1" customWidth="1"/>
    <col min="74" max="74" width="9.5" bestFit="1" customWidth="1"/>
    <col min="75" max="75" width="7.375" hidden="1" customWidth="1"/>
    <col min="76" max="76" width="8.5" bestFit="1" customWidth="1"/>
    <col min="77" max="77" width="8.375" hidden="1" customWidth="1"/>
    <col min="78" max="78" width="9.5" hidden="1" customWidth="1"/>
    <col min="79" max="79" width="7.625" hidden="1" customWidth="1"/>
  </cols>
  <sheetData>
    <row r="1" spans="1:80" ht="18.75">
      <c r="A1" s="644" t="str">
        <f>'Автомат. ввод'!N10</f>
        <v>МКОУ " _________________ СОШ"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0" ht="15.75">
      <c r="A2" s="645" t="s">
        <v>47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0" ht="15.75">
      <c r="B4" s="31">
        <v>8</v>
      </c>
      <c r="C4" s="646" t="str">
        <f>ССЫЛКИ!A5</f>
        <v>Октябрь 2024 г.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0" ht="23.25">
      <c r="B5" s="269" t="s">
        <v>290</v>
      </c>
      <c r="C5" s="30"/>
      <c r="D5" s="30"/>
      <c r="E5" s="30"/>
      <c r="F5" s="30"/>
      <c r="G5" s="30"/>
      <c r="H5" s="30"/>
      <c r="I5" s="30"/>
      <c r="J5" s="30"/>
      <c r="K5" s="32"/>
      <c r="L5" s="648" t="str">
        <f>VLOOKUP(B4,Общее_количество_учащихся,2,FALSE)</f>
        <v>Вторник</v>
      </c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5" customHeight="1">
      <c r="A6" s="628" t="s">
        <v>50</v>
      </c>
      <c r="B6" s="685"/>
      <c r="C6" s="34"/>
      <c r="D6" s="632" t="s">
        <v>51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0" ht="212.25" customHeight="1">
      <c r="A7" s="686"/>
      <c r="B7" s="665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638" t="s">
        <v>52</v>
      </c>
      <c r="B8" s="666"/>
      <c r="C8" s="43"/>
      <c r="D8" s="35"/>
      <c r="E8" s="35"/>
      <c r="F8" s="35"/>
      <c r="G8" s="35"/>
      <c r="H8" s="35"/>
      <c r="I8" s="35"/>
      <c r="J8" s="291"/>
      <c r="K8" s="35"/>
      <c r="L8" s="291">
        <v>4</v>
      </c>
      <c r="M8" s="291"/>
      <c r="N8" s="291">
        <v>1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>
        <v>60</v>
      </c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>
        <v>61</v>
      </c>
      <c r="BC8" s="291"/>
      <c r="BD8" s="291"/>
      <c r="BE8" s="291"/>
      <c r="BF8" s="291"/>
      <c r="BG8" s="291"/>
      <c r="BH8" s="291"/>
      <c r="BI8" s="291"/>
      <c r="BJ8" s="291"/>
      <c r="BK8" s="291">
        <v>15</v>
      </c>
      <c r="BL8" s="291">
        <v>20</v>
      </c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2"/>
      <c r="BY8" s="35"/>
      <c r="BZ8" s="35"/>
      <c r="CA8" s="246">
        <f t="shared" ref="CA8:CA14" si="0">SUMPRODUCT($E8:$BZ8,$E$51:$BZ$51)/1000</f>
        <v>24.111000000000001</v>
      </c>
    </row>
    <row r="9" spans="1:80">
      <c r="A9" s="638" t="s">
        <v>316</v>
      </c>
      <c r="B9" s="666"/>
      <c r="C9" s="35"/>
      <c r="D9" s="35"/>
      <c r="E9" s="35"/>
      <c r="F9" s="35"/>
      <c r="G9" s="35"/>
      <c r="H9" s="35"/>
      <c r="I9" s="35"/>
      <c r="J9" s="35"/>
      <c r="K9" s="35"/>
      <c r="L9" s="291">
        <v>3.5</v>
      </c>
      <c r="M9" s="291"/>
      <c r="N9" s="291">
        <v>1.05</v>
      </c>
      <c r="O9" s="291"/>
      <c r="P9" s="291"/>
      <c r="Q9" s="291"/>
      <c r="R9" s="291"/>
      <c r="S9" s="291"/>
      <c r="T9" s="291"/>
      <c r="U9" s="291"/>
      <c r="V9" s="291">
        <v>25</v>
      </c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>
        <v>30</v>
      </c>
      <c r="BJ9" s="291"/>
      <c r="BK9" s="291"/>
      <c r="BL9" s="291">
        <v>8</v>
      </c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311"/>
      <c r="BX9" s="293"/>
      <c r="BY9" s="283"/>
      <c r="BZ9" s="35"/>
      <c r="CA9" s="246">
        <f t="shared" si="0"/>
        <v>9.8394999999999992</v>
      </c>
      <c r="CB9" s="246"/>
    </row>
    <row r="10" spans="1:80">
      <c r="A10" s="638" t="s">
        <v>319</v>
      </c>
      <c r="B10" s="666"/>
      <c r="C10" s="35"/>
      <c r="D10" s="35"/>
      <c r="E10" s="35"/>
      <c r="F10" s="35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>
        <v>200</v>
      </c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5"/>
      <c r="BY10" s="35"/>
      <c r="BZ10" s="35"/>
      <c r="CA10" s="246">
        <f t="shared" si="0"/>
        <v>17</v>
      </c>
      <c r="CB10" s="247"/>
    </row>
    <row r="11" spans="1:80">
      <c r="A11" s="688" t="s">
        <v>45</v>
      </c>
      <c r="B11" s="70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>
        <v>120</v>
      </c>
      <c r="BW11" s="15"/>
      <c r="BX11" s="15"/>
      <c r="BY11" s="35"/>
      <c r="BZ11" s="35"/>
      <c r="CA11" s="246">
        <f t="shared" si="0"/>
        <v>13.2</v>
      </c>
      <c r="CB11" s="246"/>
    </row>
    <row r="12" spans="1:80">
      <c r="A12" s="638" t="s">
        <v>301</v>
      </c>
      <c r="B12" s="666"/>
      <c r="C12" s="35"/>
      <c r="D12" s="35"/>
      <c r="E12" s="35"/>
      <c r="F12" s="35"/>
      <c r="G12" s="35"/>
      <c r="H12" s="35"/>
      <c r="I12" s="35"/>
      <c r="J12" s="35"/>
      <c r="K12" s="35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>
        <v>40</v>
      </c>
      <c r="BY12" s="35"/>
      <c r="BZ12" s="35"/>
      <c r="CA12" s="246">
        <f t="shared" si="0"/>
        <v>2.3199999999999998</v>
      </c>
      <c r="CB12" s="246"/>
    </row>
    <row r="13" spans="1:80" ht="15" customHeight="1">
      <c r="A13" s="638" t="s">
        <v>61</v>
      </c>
      <c r="B13" s="666"/>
      <c r="C13" s="35"/>
      <c r="D13" s="35"/>
      <c r="E13" s="35"/>
      <c r="F13" s="35"/>
      <c r="G13" s="35"/>
      <c r="H13" s="35"/>
      <c r="I13" s="35"/>
      <c r="J13" s="35"/>
      <c r="K13" s="35"/>
      <c r="L13" s="291"/>
      <c r="M13" s="291"/>
      <c r="N13" s="291"/>
      <c r="O13" s="291"/>
      <c r="P13" s="291"/>
      <c r="Q13" s="291">
        <v>1</v>
      </c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35"/>
      <c r="BZ13" s="35"/>
      <c r="CA13" s="343">
        <f>SUMPRODUCT(K13:BZ13,K20:BZ20)/1000-SUMPRODUCT(Q13,Q20)/1000+Q20*Q13</f>
        <v>7.9494999999999996</v>
      </c>
      <c r="CB13" s="246"/>
    </row>
    <row r="14" spans="1:80">
      <c r="A14" s="638"/>
      <c r="B14" s="666"/>
      <c r="C14" s="35"/>
      <c r="D14" s="35"/>
      <c r="E14" s="35"/>
      <c r="F14" s="35"/>
      <c r="G14" s="35"/>
      <c r="H14" s="35"/>
      <c r="I14" s="35"/>
      <c r="J14" s="35"/>
      <c r="K14" s="35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35"/>
      <c r="BZ14" s="35"/>
      <c r="CA14" s="246">
        <f t="shared" si="0"/>
        <v>0</v>
      </c>
      <c r="CB14" s="246"/>
    </row>
    <row r="15" spans="1:80">
      <c r="A15" s="701"/>
      <c r="B15" s="666"/>
      <c r="C15" s="35"/>
      <c r="D15" s="35"/>
      <c r="E15" s="35"/>
      <c r="F15" s="35"/>
      <c r="G15" s="35"/>
      <c r="H15" s="35"/>
      <c r="I15" s="35"/>
      <c r="J15" s="35"/>
      <c r="K15" s="35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35"/>
      <c r="BZ15" s="35"/>
    </row>
    <row r="16" spans="1:80" hidden="1">
      <c r="A16" s="638"/>
      <c r="B16" s="666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291">
        <f t="shared" si="1"/>
        <v>7.5</v>
      </c>
      <c r="M16" s="291">
        <f t="shared" si="1"/>
        <v>0</v>
      </c>
      <c r="N16" s="291">
        <f t="shared" si="1"/>
        <v>2.0499999999999998</v>
      </c>
      <c r="O16" s="291">
        <f t="shared" si="1"/>
        <v>0</v>
      </c>
      <c r="P16" s="291">
        <f t="shared" si="1"/>
        <v>0</v>
      </c>
      <c r="Q16" s="291">
        <f t="shared" si="1"/>
        <v>1</v>
      </c>
      <c r="R16" s="291">
        <f t="shared" si="1"/>
        <v>0</v>
      </c>
      <c r="S16" s="291">
        <f t="shared" si="1"/>
        <v>0</v>
      </c>
      <c r="T16" s="291">
        <f t="shared" si="1"/>
        <v>0</v>
      </c>
      <c r="U16" s="291">
        <f t="shared" si="1"/>
        <v>0</v>
      </c>
      <c r="V16" s="291">
        <f t="shared" si="1"/>
        <v>25</v>
      </c>
      <c r="W16" s="291">
        <f t="shared" si="1"/>
        <v>0</v>
      </c>
      <c r="X16" s="291">
        <f t="shared" si="1"/>
        <v>0</v>
      </c>
      <c r="Y16" s="291">
        <f t="shared" si="1"/>
        <v>0</v>
      </c>
      <c r="Z16" s="291">
        <f t="shared" si="1"/>
        <v>0</v>
      </c>
      <c r="AA16" s="291">
        <f t="shared" si="1"/>
        <v>200</v>
      </c>
      <c r="AB16" s="291">
        <f t="shared" si="1"/>
        <v>0</v>
      </c>
      <c r="AC16" s="291">
        <f t="shared" si="1"/>
        <v>0</v>
      </c>
      <c r="AD16" s="291">
        <f t="shared" si="1"/>
        <v>0</v>
      </c>
      <c r="AE16" s="291">
        <f t="shared" si="1"/>
        <v>0</v>
      </c>
      <c r="AF16" s="291">
        <f t="shared" si="1"/>
        <v>0</v>
      </c>
      <c r="AG16" s="291">
        <f t="shared" si="1"/>
        <v>0</v>
      </c>
      <c r="AH16" s="291">
        <f t="shared" si="1"/>
        <v>0</v>
      </c>
      <c r="AI16" s="291">
        <f t="shared" si="1"/>
        <v>0</v>
      </c>
      <c r="AJ16" s="291">
        <f t="shared" si="1"/>
        <v>0</v>
      </c>
      <c r="AK16" s="291">
        <f t="shared" si="1"/>
        <v>0</v>
      </c>
      <c r="AL16" s="291">
        <f t="shared" si="1"/>
        <v>0</v>
      </c>
      <c r="AM16" s="291">
        <f t="shared" si="1"/>
        <v>0</v>
      </c>
      <c r="AN16" s="291">
        <f t="shared" si="1"/>
        <v>60</v>
      </c>
      <c r="AO16" s="291">
        <f t="shared" si="1"/>
        <v>0</v>
      </c>
      <c r="AP16" s="291">
        <f t="shared" si="1"/>
        <v>0</v>
      </c>
      <c r="AQ16" s="291">
        <f t="shared" si="1"/>
        <v>0</v>
      </c>
      <c r="AR16" s="291">
        <f t="shared" si="1"/>
        <v>0</v>
      </c>
      <c r="AS16" s="291">
        <f t="shared" si="1"/>
        <v>0</v>
      </c>
      <c r="AT16" s="291">
        <f t="shared" si="1"/>
        <v>0</v>
      </c>
      <c r="AU16" s="291">
        <f t="shared" si="1"/>
        <v>0</v>
      </c>
      <c r="AV16" s="291">
        <f t="shared" si="1"/>
        <v>0</v>
      </c>
      <c r="AW16" s="291">
        <f t="shared" si="1"/>
        <v>0</v>
      </c>
      <c r="AX16" s="291">
        <f t="shared" si="1"/>
        <v>0</v>
      </c>
      <c r="AY16" s="291">
        <f t="shared" si="1"/>
        <v>0</v>
      </c>
      <c r="AZ16" s="291">
        <f t="shared" si="1"/>
        <v>0</v>
      </c>
      <c r="BA16" s="291">
        <f t="shared" si="1"/>
        <v>0</v>
      </c>
      <c r="BB16" s="291">
        <f t="shared" si="1"/>
        <v>61</v>
      </c>
      <c r="BC16" s="291">
        <f t="shared" si="1"/>
        <v>0</v>
      </c>
      <c r="BD16" s="291">
        <f t="shared" si="1"/>
        <v>0</v>
      </c>
      <c r="BE16" s="291">
        <f t="shared" si="1"/>
        <v>0</v>
      </c>
      <c r="BF16" s="291">
        <f t="shared" si="1"/>
        <v>0</v>
      </c>
      <c r="BG16" s="291">
        <f t="shared" si="1"/>
        <v>0</v>
      </c>
      <c r="BH16" s="291">
        <f t="shared" si="1"/>
        <v>0</v>
      </c>
      <c r="BI16" s="291">
        <f t="shared" si="1"/>
        <v>30</v>
      </c>
      <c r="BJ16" s="291">
        <f t="shared" si="1"/>
        <v>0</v>
      </c>
      <c r="BK16" s="291">
        <f t="shared" si="1"/>
        <v>15</v>
      </c>
      <c r="BL16" s="291">
        <f t="shared" si="1"/>
        <v>28</v>
      </c>
      <c r="BM16" s="291">
        <f t="shared" si="1"/>
        <v>0</v>
      </c>
      <c r="BN16" s="291">
        <f t="shared" si="1"/>
        <v>0</v>
      </c>
      <c r="BO16" s="291">
        <f t="shared" si="1"/>
        <v>0</v>
      </c>
      <c r="BP16" s="291">
        <f t="shared" si="1"/>
        <v>0</v>
      </c>
      <c r="BQ16" s="291">
        <f t="shared" si="1"/>
        <v>0</v>
      </c>
      <c r="BR16" s="291">
        <f t="shared" si="1"/>
        <v>0</v>
      </c>
      <c r="BS16" s="291">
        <f t="shared" si="1"/>
        <v>0</v>
      </c>
      <c r="BT16" s="291">
        <f t="shared" si="1"/>
        <v>0</v>
      </c>
      <c r="BU16" s="291">
        <f t="shared" si="1"/>
        <v>0</v>
      </c>
      <c r="BV16" s="291">
        <f t="shared" si="1"/>
        <v>120</v>
      </c>
      <c r="BW16" s="291">
        <f t="shared" si="1"/>
        <v>0</v>
      </c>
      <c r="BX16" s="291">
        <f t="shared" si="1"/>
        <v>40</v>
      </c>
      <c r="BY16" s="35">
        <f t="shared" si="1"/>
        <v>0</v>
      </c>
      <c r="BZ16" s="35">
        <f t="shared" si="1"/>
        <v>0</v>
      </c>
    </row>
    <row r="17" spans="1:79" hidden="1">
      <c r="A17" s="634" t="s">
        <v>54</v>
      </c>
      <c r="B17" s="666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36">
        <f t="shared" si="2"/>
        <v>100</v>
      </c>
      <c r="K17" s="36">
        <f t="shared" si="2"/>
        <v>100</v>
      </c>
      <c r="L17" s="291">
        <f t="shared" si="2"/>
        <v>100</v>
      </c>
      <c r="M17" s="291">
        <f t="shared" si="2"/>
        <v>100</v>
      </c>
      <c r="N17" s="291">
        <f t="shared" si="2"/>
        <v>100</v>
      </c>
      <c r="O17" s="291">
        <f t="shared" si="2"/>
        <v>100</v>
      </c>
      <c r="P17" s="291">
        <f t="shared" si="2"/>
        <v>100</v>
      </c>
      <c r="Q17" s="291">
        <f t="shared" si="2"/>
        <v>100</v>
      </c>
      <c r="R17" s="291">
        <f t="shared" si="2"/>
        <v>100</v>
      </c>
      <c r="S17" s="291">
        <f t="shared" si="2"/>
        <v>100</v>
      </c>
      <c r="T17" s="291">
        <f t="shared" si="2"/>
        <v>100</v>
      </c>
      <c r="U17" s="291">
        <f t="shared" si="2"/>
        <v>100</v>
      </c>
      <c r="V17" s="291">
        <f t="shared" si="2"/>
        <v>100</v>
      </c>
      <c r="W17" s="291">
        <f t="shared" si="2"/>
        <v>100</v>
      </c>
      <c r="X17" s="291">
        <f t="shared" si="2"/>
        <v>100</v>
      </c>
      <c r="Y17" s="291">
        <f t="shared" si="2"/>
        <v>100</v>
      </c>
      <c r="Z17" s="291">
        <f t="shared" si="2"/>
        <v>100</v>
      </c>
      <c r="AA17" s="291">
        <f t="shared" si="2"/>
        <v>100</v>
      </c>
      <c r="AB17" s="291">
        <f t="shared" si="2"/>
        <v>100</v>
      </c>
      <c r="AC17" s="291">
        <f t="shared" si="2"/>
        <v>100</v>
      </c>
      <c r="AD17" s="291">
        <f t="shared" si="2"/>
        <v>100</v>
      </c>
      <c r="AE17" s="291">
        <f t="shared" si="2"/>
        <v>100</v>
      </c>
      <c r="AF17" s="291">
        <f t="shared" si="2"/>
        <v>100</v>
      </c>
      <c r="AG17" s="291">
        <f t="shared" si="2"/>
        <v>100</v>
      </c>
      <c r="AH17" s="291">
        <f t="shared" si="2"/>
        <v>100</v>
      </c>
      <c r="AI17" s="291">
        <f t="shared" si="2"/>
        <v>100</v>
      </c>
      <c r="AJ17" s="291">
        <f t="shared" si="2"/>
        <v>100</v>
      </c>
      <c r="AK17" s="291">
        <f t="shared" si="2"/>
        <v>100</v>
      </c>
      <c r="AL17" s="291">
        <f t="shared" si="2"/>
        <v>100</v>
      </c>
      <c r="AM17" s="291">
        <f t="shared" si="2"/>
        <v>100</v>
      </c>
      <c r="AN17" s="291">
        <f t="shared" si="2"/>
        <v>100</v>
      </c>
      <c r="AO17" s="291">
        <f t="shared" si="2"/>
        <v>100</v>
      </c>
      <c r="AP17" s="291">
        <f t="shared" si="2"/>
        <v>100</v>
      </c>
      <c r="AQ17" s="291">
        <f t="shared" si="2"/>
        <v>100</v>
      </c>
      <c r="AR17" s="291">
        <f t="shared" si="2"/>
        <v>100</v>
      </c>
      <c r="AS17" s="291">
        <f t="shared" si="2"/>
        <v>100</v>
      </c>
      <c r="AT17" s="291">
        <f t="shared" si="2"/>
        <v>100</v>
      </c>
      <c r="AU17" s="291">
        <f t="shared" si="2"/>
        <v>100</v>
      </c>
      <c r="AV17" s="291">
        <f t="shared" si="2"/>
        <v>100</v>
      </c>
      <c r="AW17" s="291">
        <f t="shared" si="2"/>
        <v>100</v>
      </c>
      <c r="AX17" s="291">
        <f t="shared" si="2"/>
        <v>100</v>
      </c>
      <c r="AY17" s="291">
        <f t="shared" si="2"/>
        <v>100</v>
      </c>
      <c r="AZ17" s="291">
        <f t="shared" si="2"/>
        <v>100</v>
      </c>
      <c r="BA17" s="291">
        <f t="shared" si="2"/>
        <v>100</v>
      </c>
      <c r="BB17" s="291">
        <f t="shared" si="2"/>
        <v>100</v>
      </c>
      <c r="BC17" s="291">
        <f t="shared" si="2"/>
        <v>100</v>
      </c>
      <c r="BD17" s="291">
        <f t="shared" si="2"/>
        <v>100</v>
      </c>
      <c r="BE17" s="291">
        <f t="shared" si="2"/>
        <v>100</v>
      </c>
      <c r="BF17" s="291">
        <f t="shared" si="2"/>
        <v>100</v>
      </c>
      <c r="BG17" s="291">
        <f t="shared" si="2"/>
        <v>100</v>
      </c>
      <c r="BH17" s="291">
        <f t="shared" si="2"/>
        <v>100</v>
      </c>
      <c r="BI17" s="291">
        <f t="shared" si="2"/>
        <v>100</v>
      </c>
      <c r="BJ17" s="291">
        <f t="shared" si="2"/>
        <v>100</v>
      </c>
      <c r="BK17" s="291">
        <f t="shared" si="2"/>
        <v>100</v>
      </c>
      <c r="BL17" s="291">
        <f t="shared" si="2"/>
        <v>100</v>
      </c>
      <c r="BM17" s="291">
        <f t="shared" si="2"/>
        <v>100</v>
      </c>
      <c r="BN17" s="291">
        <f t="shared" si="2"/>
        <v>100</v>
      </c>
      <c r="BO17" s="291">
        <f t="shared" si="2"/>
        <v>100</v>
      </c>
      <c r="BP17" s="291">
        <f t="shared" ref="BP17:BZ17" si="3">BO17</f>
        <v>100</v>
      </c>
      <c r="BQ17" s="291">
        <f t="shared" si="3"/>
        <v>100</v>
      </c>
      <c r="BR17" s="291">
        <f t="shared" si="3"/>
        <v>100</v>
      </c>
      <c r="BS17" s="291">
        <f t="shared" si="3"/>
        <v>100</v>
      </c>
      <c r="BT17" s="291">
        <f t="shared" si="3"/>
        <v>100</v>
      </c>
      <c r="BU17" s="291">
        <f t="shared" si="3"/>
        <v>100</v>
      </c>
      <c r="BV17" s="291">
        <f t="shared" si="3"/>
        <v>100</v>
      </c>
      <c r="BW17" s="291">
        <f t="shared" si="3"/>
        <v>100</v>
      </c>
      <c r="BX17" s="291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66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 t="s">
        <v>55</v>
      </c>
      <c r="B19" s="668"/>
      <c r="C19" s="411"/>
      <c r="D19" s="429">
        <f t="shared" ref="D19:P19" si="4">D16*D17/1000</f>
        <v>0</v>
      </c>
      <c r="E19" s="418">
        <f t="shared" si="4"/>
        <v>0</v>
      </c>
      <c r="F19" s="418">
        <f t="shared" si="4"/>
        <v>0</v>
      </c>
      <c r="G19" s="418">
        <f>G16*G17</f>
        <v>0</v>
      </c>
      <c r="H19" s="418">
        <f t="shared" si="4"/>
        <v>0</v>
      </c>
      <c r="I19" s="418">
        <f t="shared" si="4"/>
        <v>0</v>
      </c>
      <c r="J19" s="418">
        <f t="shared" si="4"/>
        <v>0</v>
      </c>
      <c r="K19" s="418">
        <f t="shared" si="4"/>
        <v>0</v>
      </c>
      <c r="L19" s="439">
        <f t="shared" si="4"/>
        <v>0.75</v>
      </c>
      <c r="M19" s="439">
        <f t="shared" si="4"/>
        <v>0</v>
      </c>
      <c r="N19" s="439">
        <f t="shared" si="4"/>
        <v>0.20499999999999996</v>
      </c>
      <c r="O19" s="439">
        <f t="shared" si="4"/>
        <v>0</v>
      </c>
      <c r="P19" s="439">
        <f t="shared" si="4"/>
        <v>0</v>
      </c>
      <c r="Q19" s="439">
        <f>Q16*Q17</f>
        <v>100</v>
      </c>
      <c r="R19" s="439">
        <f t="shared" ref="R19:BZ19" si="5">R16*R17/1000</f>
        <v>0</v>
      </c>
      <c r="S19" s="439">
        <f>S16*S17/1000</f>
        <v>0</v>
      </c>
      <c r="T19" s="439">
        <f t="shared" si="5"/>
        <v>0</v>
      </c>
      <c r="U19" s="439">
        <f t="shared" si="5"/>
        <v>0</v>
      </c>
      <c r="V19" s="439">
        <f t="shared" si="5"/>
        <v>2.5</v>
      </c>
      <c r="W19" s="439">
        <f t="shared" si="5"/>
        <v>0</v>
      </c>
      <c r="X19" s="439">
        <f t="shared" si="5"/>
        <v>0</v>
      </c>
      <c r="Y19" s="439">
        <f t="shared" si="5"/>
        <v>0</v>
      </c>
      <c r="Z19" s="439">
        <f t="shared" si="5"/>
        <v>0</v>
      </c>
      <c r="AA19" s="439">
        <f t="shared" si="5"/>
        <v>20</v>
      </c>
      <c r="AB19" s="439">
        <f t="shared" si="5"/>
        <v>0</v>
      </c>
      <c r="AC19" s="439">
        <f t="shared" si="5"/>
        <v>0</v>
      </c>
      <c r="AD19" s="439">
        <f t="shared" si="5"/>
        <v>0</v>
      </c>
      <c r="AE19" s="439">
        <f t="shared" si="5"/>
        <v>0</v>
      </c>
      <c r="AF19" s="439">
        <f t="shared" si="5"/>
        <v>0</v>
      </c>
      <c r="AG19" s="439">
        <f t="shared" si="5"/>
        <v>0</v>
      </c>
      <c r="AH19" s="439">
        <f t="shared" si="5"/>
        <v>0</v>
      </c>
      <c r="AI19" s="439">
        <f t="shared" si="5"/>
        <v>0</v>
      </c>
      <c r="AJ19" s="439">
        <f t="shared" si="5"/>
        <v>0</v>
      </c>
      <c r="AK19" s="439">
        <f t="shared" si="5"/>
        <v>0</v>
      </c>
      <c r="AL19" s="439">
        <f t="shared" si="5"/>
        <v>0</v>
      </c>
      <c r="AM19" s="439">
        <f t="shared" si="5"/>
        <v>0</v>
      </c>
      <c r="AN19" s="439">
        <f t="shared" si="5"/>
        <v>6</v>
      </c>
      <c r="AO19" s="439">
        <f t="shared" si="5"/>
        <v>0</v>
      </c>
      <c r="AP19" s="439">
        <f t="shared" si="5"/>
        <v>0</v>
      </c>
      <c r="AQ19" s="439">
        <f t="shared" si="5"/>
        <v>0</v>
      </c>
      <c r="AR19" s="439">
        <f t="shared" si="5"/>
        <v>0</v>
      </c>
      <c r="AS19" s="439">
        <f t="shared" si="5"/>
        <v>0</v>
      </c>
      <c r="AT19" s="439">
        <f t="shared" si="5"/>
        <v>0</v>
      </c>
      <c r="AU19" s="439">
        <f t="shared" si="5"/>
        <v>0</v>
      </c>
      <c r="AV19" s="439">
        <f t="shared" si="5"/>
        <v>0</v>
      </c>
      <c r="AW19" s="439">
        <f t="shared" si="5"/>
        <v>0</v>
      </c>
      <c r="AX19" s="439">
        <f t="shared" si="5"/>
        <v>0</v>
      </c>
      <c r="AY19" s="439">
        <f t="shared" si="5"/>
        <v>0</v>
      </c>
      <c r="AZ19" s="439">
        <f t="shared" si="5"/>
        <v>0</v>
      </c>
      <c r="BA19" s="439">
        <f t="shared" si="5"/>
        <v>0</v>
      </c>
      <c r="BB19" s="439">
        <f t="shared" si="5"/>
        <v>6.1</v>
      </c>
      <c r="BC19" s="439">
        <f t="shared" si="5"/>
        <v>0</v>
      </c>
      <c r="BD19" s="439">
        <f t="shared" si="5"/>
        <v>0</v>
      </c>
      <c r="BE19" s="439">
        <f t="shared" si="5"/>
        <v>0</v>
      </c>
      <c r="BF19" s="439">
        <f t="shared" si="5"/>
        <v>0</v>
      </c>
      <c r="BG19" s="439">
        <f t="shared" si="5"/>
        <v>0</v>
      </c>
      <c r="BH19" s="439">
        <f t="shared" si="5"/>
        <v>0</v>
      </c>
      <c r="BI19" s="439">
        <f t="shared" si="5"/>
        <v>3</v>
      </c>
      <c r="BJ19" s="439">
        <f t="shared" si="5"/>
        <v>0</v>
      </c>
      <c r="BK19" s="439">
        <f t="shared" si="5"/>
        <v>1.5</v>
      </c>
      <c r="BL19" s="439">
        <f t="shared" si="5"/>
        <v>2.8</v>
      </c>
      <c r="BM19" s="439">
        <f t="shared" si="5"/>
        <v>0</v>
      </c>
      <c r="BN19" s="439">
        <f t="shared" si="5"/>
        <v>0</v>
      </c>
      <c r="BO19" s="439">
        <f t="shared" si="5"/>
        <v>0</v>
      </c>
      <c r="BP19" s="439">
        <f t="shared" si="5"/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12</v>
      </c>
      <c r="BW19" s="439">
        <f t="shared" si="5"/>
        <v>0</v>
      </c>
      <c r="BX19" s="439">
        <f t="shared" si="5"/>
        <v>4</v>
      </c>
      <c r="BY19" s="396">
        <f t="shared" si="5"/>
        <v>0</v>
      </c>
      <c r="BZ19" s="396">
        <f t="shared" si="5"/>
        <v>0</v>
      </c>
    </row>
    <row r="20" spans="1:79" ht="15.75">
      <c r="A20" s="593" t="s">
        <v>46</v>
      </c>
      <c r="B20" s="668"/>
      <c r="C20" s="411"/>
      <c r="D20" s="420">
        <f>ССЫЛКИ!B3</f>
        <v>105</v>
      </c>
      <c r="E20" s="420">
        <f>ССЫЛКИ!C3</f>
        <v>590</v>
      </c>
      <c r="F20" s="420">
        <f>ССЫЛКИ!D3</f>
        <v>590</v>
      </c>
      <c r="G20" s="420">
        <f>ССЫЛКИ!E3</f>
        <v>11</v>
      </c>
      <c r="H20" s="420">
        <f>ССЫЛКИ!F3</f>
        <v>400</v>
      </c>
      <c r="I20" s="420">
        <f>ССЫЛКИ!G3</f>
        <v>200</v>
      </c>
      <c r="J20" s="420">
        <f>ССЫЛКИ!H3</f>
        <v>105</v>
      </c>
      <c r="K20" s="42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</row>
    <row r="21" spans="1:79" ht="15.75">
      <c r="A21" s="593" t="s">
        <v>56</v>
      </c>
      <c r="B21" s="668"/>
      <c r="C21" s="446">
        <f>SUM(D21:BZ21)</f>
        <v>7442</v>
      </c>
      <c r="D21" s="429">
        <f t="shared" ref="D21:BZ21" si="6">D19*D20</f>
        <v>0</v>
      </c>
      <c r="E21" s="437">
        <f t="shared" si="6"/>
        <v>0</v>
      </c>
      <c r="F21" s="437">
        <f t="shared" si="6"/>
        <v>0</v>
      </c>
      <c r="G21" s="418">
        <f t="shared" si="6"/>
        <v>0</v>
      </c>
      <c r="H21" s="418">
        <f t="shared" si="6"/>
        <v>0</v>
      </c>
      <c r="I21" s="418">
        <f t="shared" si="6"/>
        <v>0</v>
      </c>
      <c r="J21" s="418">
        <f t="shared" si="6"/>
        <v>0</v>
      </c>
      <c r="K21" s="418">
        <f t="shared" si="6"/>
        <v>0</v>
      </c>
      <c r="L21" s="439">
        <f t="shared" si="6"/>
        <v>100.5</v>
      </c>
      <c r="M21" s="439">
        <f t="shared" si="6"/>
        <v>0</v>
      </c>
      <c r="N21" s="439">
        <f t="shared" si="6"/>
        <v>2.0499999999999998</v>
      </c>
      <c r="O21" s="439">
        <f t="shared" si="6"/>
        <v>0</v>
      </c>
      <c r="P21" s="439">
        <f t="shared" si="6"/>
        <v>0</v>
      </c>
      <c r="Q21" s="439">
        <f t="shared" si="6"/>
        <v>794.94999999999993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750</v>
      </c>
      <c r="W21" s="439">
        <f t="shared" si="6"/>
        <v>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1700</v>
      </c>
      <c r="AB21" s="439">
        <f t="shared" si="6"/>
        <v>0</v>
      </c>
      <c r="AC21" s="439">
        <f t="shared" si="6"/>
        <v>0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720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0</v>
      </c>
      <c r="AU21" s="439">
        <f t="shared" si="6"/>
        <v>0</v>
      </c>
      <c r="AV21" s="439">
        <f t="shared" si="6"/>
        <v>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0</v>
      </c>
      <c r="BA21" s="439">
        <f t="shared" si="6"/>
        <v>0</v>
      </c>
      <c r="BB21" s="439">
        <f t="shared" si="6"/>
        <v>1464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0</v>
      </c>
      <c r="BI21" s="439">
        <f t="shared" si="6"/>
        <v>138</v>
      </c>
      <c r="BJ21" s="439">
        <f t="shared" si="6"/>
        <v>0</v>
      </c>
      <c r="BK21" s="439">
        <f t="shared" si="6"/>
        <v>52.5</v>
      </c>
      <c r="BL21" s="439">
        <f t="shared" si="6"/>
        <v>168</v>
      </c>
      <c r="BM21" s="439">
        <f t="shared" si="6"/>
        <v>0</v>
      </c>
      <c r="BN21" s="439">
        <f t="shared" si="6"/>
        <v>0</v>
      </c>
      <c r="BO21" s="439">
        <f t="shared" si="6"/>
        <v>0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1320</v>
      </c>
      <c r="BW21" s="439">
        <f t="shared" si="6"/>
        <v>0</v>
      </c>
      <c r="BX21" s="439">
        <f t="shared" si="6"/>
        <v>232</v>
      </c>
      <c r="BY21" s="396">
        <f t="shared" si="6"/>
        <v>0</v>
      </c>
      <c r="BZ21" s="396">
        <f t="shared" si="6"/>
        <v>0</v>
      </c>
    </row>
    <row r="22" spans="1:79" ht="15.75">
      <c r="A22" s="593" t="s">
        <v>57</v>
      </c>
      <c r="B22" s="668"/>
      <c r="C22" s="447">
        <f>C21/C18</f>
        <v>74.42</v>
      </c>
    </row>
    <row r="23" spans="1:79" ht="14.25" hidden="1" customHeight="1">
      <c r="C23">
        <f>ROUND((((71.71-C53))*100+SUM(N39:N42)),4)</f>
        <v>-268.22000000000003</v>
      </c>
    </row>
    <row r="24" spans="1:79" ht="15.75" hidden="1" customHeight="1">
      <c r="A24">
        <f ca="1">SUMPRODUCT(SIGN(CELL("width",OFFSET(D33,,N(INDEX(COLUMN(D33:BZ33)-COLUMN(D33),))))),D33:BZ33)</f>
        <v>7442</v>
      </c>
      <c r="B24">
        <f>ROUND((((75-C22))*100+SUM(N8)),4)</f>
        <v>59</v>
      </c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7.5</v>
      </c>
      <c r="M28" s="15">
        <f t="shared" si="7"/>
        <v>0</v>
      </c>
      <c r="N28" s="15">
        <f t="shared" si="7"/>
        <v>2.0499999999999998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25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60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61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30</v>
      </c>
      <c r="BJ28" s="15">
        <f t="shared" si="7"/>
        <v>0</v>
      </c>
      <c r="BK28" s="15">
        <f t="shared" si="7"/>
        <v>15</v>
      </c>
      <c r="BL28" s="15">
        <f t="shared" si="7"/>
        <v>28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120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623" t="s">
        <v>54</v>
      </c>
      <c r="B29" s="666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671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666"/>
      <c r="C31" s="20"/>
      <c r="D31" s="80">
        <f>D28*D29/1000</f>
        <v>0</v>
      </c>
      <c r="E31" s="80">
        <f t="shared" ref="E31:J31" si="11">E28*E29/1000</f>
        <v>0</v>
      </c>
      <c r="F31" s="80">
        <f t="shared" si="11"/>
        <v>0</v>
      </c>
      <c r="G31" s="80">
        <f>G28*G29</f>
        <v>0</v>
      </c>
      <c r="H31" s="80">
        <f t="shared" si="11"/>
        <v>0</v>
      </c>
      <c r="I31" s="80">
        <f t="shared" si="11"/>
        <v>0</v>
      </c>
      <c r="J31" s="80">
        <f t="shared" si="11"/>
        <v>0</v>
      </c>
      <c r="K31" s="91">
        <f>K28*K29</f>
        <v>0</v>
      </c>
      <c r="L31" s="40">
        <f>L28*L29/1000</f>
        <v>0.75</v>
      </c>
      <c r="M31" s="40">
        <f>M28*M29/1000</f>
        <v>0</v>
      </c>
      <c r="N31" s="40">
        <f>N28*N29/1000</f>
        <v>0.20499999999999996</v>
      </c>
      <c r="O31" s="40">
        <f>O28*O29/1000</f>
        <v>0</v>
      </c>
      <c r="P31" s="40">
        <f>P28*P29/1000</f>
        <v>0</v>
      </c>
      <c r="Q31" s="40">
        <f>Q28*Q29</f>
        <v>100</v>
      </c>
      <c r="R31" s="40">
        <f t="shared" ref="R31:BY31" si="12">R28*R29/1000</f>
        <v>0</v>
      </c>
      <c r="S31" s="40">
        <f>S28*S29/1000</f>
        <v>0</v>
      </c>
      <c r="T31" s="40">
        <f t="shared" si="12"/>
        <v>0</v>
      </c>
      <c r="U31" s="40">
        <f t="shared" si="12"/>
        <v>0</v>
      </c>
      <c r="V31" s="40">
        <f t="shared" si="12"/>
        <v>2.5</v>
      </c>
      <c r="W31" s="40">
        <f t="shared" si="12"/>
        <v>0</v>
      </c>
      <c r="X31" s="40">
        <f t="shared" si="12"/>
        <v>0</v>
      </c>
      <c r="Y31" s="40">
        <f t="shared" si="12"/>
        <v>0</v>
      </c>
      <c r="Z31" s="40">
        <f t="shared" si="12"/>
        <v>0</v>
      </c>
      <c r="AA31" s="40">
        <f t="shared" si="12"/>
        <v>20</v>
      </c>
      <c r="AB31" s="40">
        <f t="shared" si="12"/>
        <v>0</v>
      </c>
      <c r="AC31" s="40">
        <f t="shared" si="12"/>
        <v>0</v>
      </c>
      <c r="AD31" s="39">
        <f t="shared" si="12"/>
        <v>0</v>
      </c>
      <c r="AE31" s="39">
        <f t="shared" si="12"/>
        <v>0</v>
      </c>
      <c r="AF31" s="40">
        <f t="shared" si="12"/>
        <v>0</v>
      </c>
      <c r="AG31" s="40">
        <f t="shared" si="12"/>
        <v>0</v>
      </c>
      <c r="AH31" s="40">
        <f t="shared" si="12"/>
        <v>0</v>
      </c>
      <c r="AI31" s="40">
        <f t="shared" si="12"/>
        <v>0</v>
      </c>
      <c r="AJ31" s="40">
        <f t="shared" si="12"/>
        <v>0</v>
      </c>
      <c r="AK31" s="40">
        <f t="shared" si="12"/>
        <v>0</v>
      </c>
      <c r="AL31" s="40">
        <f t="shared" si="12"/>
        <v>0</v>
      </c>
      <c r="AM31" s="40">
        <f t="shared" si="12"/>
        <v>0</v>
      </c>
      <c r="AN31" s="40">
        <f t="shared" si="12"/>
        <v>6</v>
      </c>
      <c r="AO31" s="40">
        <f t="shared" si="12"/>
        <v>0</v>
      </c>
      <c r="AP31" s="40">
        <f t="shared" si="12"/>
        <v>0</v>
      </c>
      <c r="AQ31" s="40">
        <f t="shared" si="12"/>
        <v>0</v>
      </c>
      <c r="AR31" s="40">
        <f t="shared" si="12"/>
        <v>0</v>
      </c>
      <c r="AS31" s="40">
        <f t="shared" si="12"/>
        <v>0</v>
      </c>
      <c r="AT31" s="40">
        <f t="shared" si="12"/>
        <v>0</v>
      </c>
      <c r="AU31" s="40">
        <f t="shared" si="12"/>
        <v>0</v>
      </c>
      <c r="AV31" s="40">
        <f t="shared" si="12"/>
        <v>0</v>
      </c>
      <c r="AW31" s="40">
        <f t="shared" si="12"/>
        <v>0</v>
      </c>
      <c r="AX31" s="40">
        <f t="shared" si="12"/>
        <v>0</v>
      </c>
      <c r="AY31" s="40">
        <f t="shared" si="12"/>
        <v>0</v>
      </c>
      <c r="AZ31" s="39">
        <f t="shared" si="12"/>
        <v>0</v>
      </c>
      <c r="BA31" s="40">
        <f t="shared" si="12"/>
        <v>0</v>
      </c>
      <c r="BB31" s="40">
        <f t="shared" si="12"/>
        <v>6.1</v>
      </c>
      <c r="BC31" s="40">
        <f t="shared" si="12"/>
        <v>0</v>
      </c>
      <c r="BD31" s="40">
        <f t="shared" si="12"/>
        <v>0</v>
      </c>
      <c r="BE31" s="40">
        <f t="shared" si="12"/>
        <v>0</v>
      </c>
      <c r="BF31" s="40">
        <f t="shared" si="12"/>
        <v>0</v>
      </c>
      <c r="BG31" s="40">
        <f t="shared" si="12"/>
        <v>0</v>
      </c>
      <c r="BH31" s="39">
        <f t="shared" si="12"/>
        <v>0</v>
      </c>
      <c r="BI31" s="40">
        <f t="shared" si="12"/>
        <v>3</v>
      </c>
      <c r="BJ31" s="40">
        <f t="shared" si="12"/>
        <v>0</v>
      </c>
      <c r="BK31" s="40">
        <f t="shared" si="12"/>
        <v>1.5</v>
      </c>
      <c r="BL31" s="40">
        <f t="shared" si="12"/>
        <v>2.8</v>
      </c>
      <c r="BM31" s="40">
        <f t="shared" si="12"/>
        <v>0</v>
      </c>
      <c r="BN31" s="40">
        <f t="shared" si="12"/>
        <v>0</v>
      </c>
      <c r="BO31" s="40">
        <f t="shared" si="12"/>
        <v>0</v>
      </c>
      <c r="BP31" s="39">
        <f t="shared" si="12"/>
        <v>0</v>
      </c>
      <c r="BQ31" s="40">
        <f t="shared" si="12"/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12</v>
      </c>
      <c r="BW31" s="39">
        <f t="shared" si="12"/>
        <v>0</v>
      </c>
      <c r="BX31" s="40">
        <f t="shared" si="12"/>
        <v>4</v>
      </c>
      <c r="BY31" s="91">
        <f t="shared" si="12"/>
        <v>0</v>
      </c>
      <c r="BZ31" s="91">
        <f>BZ28*BZ29</f>
        <v>0</v>
      </c>
      <c r="CA31" s="1"/>
    </row>
    <row r="32" spans="1:79" ht="15" hidden="1" customHeight="1">
      <c r="A32" s="588" t="s">
        <v>46</v>
      </c>
      <c r="B32" s="666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666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4">
        <f t="shared" si="13"/>
        <v>0</v>
      </c>
      <c r="H33" s="24">
        <f t="shared" si="13"/>
        <v>0</v>
      </c>
      <c r="I33" s="24">
        <f t="shared" si="13"/>
        <v>0</v>
      </c>
      <c r="J33" s="24">
        <f t="shared" si="13"/>
        <v>0</v>
      </c>
      <c r="K33" s="92">
        <f t="shared" si="13"/>
        <v>0</v>
      </c>
      <c r="L33" s="92">
        <f t="shared" si="13"/>
        <v>100.5</v>
      </c>
      <c r="M33" s="92">
        <f t="shared" si="13"/>
        <v>0</v>
      </c>
      <c r="N33" s="92">
        <f t="shared" si="13"/>
        <v>2.0499999999999998</v>
      </c>
      <c r="O33" s="92">
        <f t="shared" si="13"/>
        <v>0</v>
      </c>
      <c r="P33" s="92">
        <f t="shared" si="13"/>
        <v>0</v>
      </c>
      <c r="Q33" s="92">
        <f t="shared" si="13"/>
        <v>794.94999999999993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750</v>
      </c>
      <c r="W33" s="92">
        <f t="shared" si="13"/>
        <v>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1700</v>
      </c>
      <c r="AB33" s="92">
        <f t="shared" si="13"/>
        <v>0</v>
      </c>
      <c r="AC33" s="92">
        <f t="shared" si="13"/>
        <v>0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720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0</v>
      </c>
      <c r="AU33" s="92">
        <f t="shared" si="13"/>
        <v>0</v>
      </c>
      <c r="AV33" s="92">
        <f t="shared" si="13"/>
        <v>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0</v>
      </c>
      <c r="BA33" s="92">
        <f t="shared" si="13"/>
        <v>0</v>
      </c>
      <c r="BB33" s="92">
        <f t="shared" si="13"/>
        <v>1464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0</v>
      </c>
      <c r="BI33" s="92">
        <f t="shared" si="13"/>
        <v>138</v>
      </c>
      <c r="BJ33" s="92">
        <f t="shared" si="13"/>
        <v>0</v>
      </c>
      <c r="BK33" s="92">
        <f t="shared" si="13"/>
        <v>52.5</v>
      </c>
      <c r="BL33" s="92">
        <f t="shared" si="13"/>
        <v>168</v>
      </c>
      <c r="BM33" s="92">
        <f t="shared" si="13"/>
        <v>0</v>
      </c>
      <c r="BN33" s="92">
        <f t="shared" si="13"/>
        <v>0</v>
      </c>
      <c r="BO33" s="92">
        <f t="shared" si="13"/>
        <v>0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1320</v>
      </c>
      <c r="BW33" s="92">
        <f t="shared" si="14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67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/>
      <c r="E36" s="173" t="str">
        <f>IF(E33=E50,"x")</f>
        <v>x</v>
      </c>
      <c r="F36" s="173" t="str">
        <f>IF(F33=F50,"x")</f>
        <v>x</v>
      </c>
      <c r="G36" s="173"/>
      <c r="H36" s="173" t="str">
        <f>IF(H33=H50,"x")</f>
        <v>x</v>
      </c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2"/>
    </row>
    <row r="37" spans="1:79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210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9" t="s">
        <v>351</v>
      </c>
      <c r="B39" s="703"/>
      <c r="C39" s="199"/>
      <c r="D39" s="344"/>
      <c r="E39" s="198"/>
      <c r="F39" s="198"/>
      <c r="G39" s="198"/>
      <c r="H39" s="198"/>
      <c r="I39" s="198"/>
      <c r="J39" s="198"/>
      <c r="K39" s="198"/>
      <c r="L39" s="344">
        <v>3.3</v>
      </c>
      <c r="M39" s="344"/>
      <c r="N39" s="291">
        <v>1.4</v>
      </c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>
        <v>18</v>
      </c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>
        <v>49</v>
      </c>
      <c r="BC39" s="344"/>
      <c r="BD39" s="344"/>
      <c r="BE39" s="344"/>
      <c r="BF39" s="344"/>
      <c r="BG39" s="344"/>
      <c r="BH39" s="344"/>
      <c r="BI39" s="344"/>
      <c r="BJ39" s="344">
        <v>18</v>
      </c>
      <c r="BK39" s="344">
        <v>4</v>
      </c>
      <c r="BL39" s="344">
        <v>10</v>
      </c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198"/>
      <c r="BZ39" s="198"/>
      <c r="CA39" s="246">
        <f>SUMPRODUCT($D39:$BZ39,$D$51:$BZ$51)/1000</f>
        <v>15.9442</v>
      </c>
    </row>
    <row r="40" spans="1:79">
      <c r="A40" s="599" t="s">
        <v>311</v>
      </c>
      <c r="B40" s="703"/>
      <c r="C40" s="198"/>
      <c r="D40" s="198"/>
      <c r="E40" s="198"/>
      <c r="F40" s="198"/>
      <c r="G40" s="198"/>
      <c r="H40" s="198"/>
      <c r="I40" s="198"/>
      <c r="J40" s="198"/>
      <c r="K40" s="198"/>
      <c r="L40" s="344">
        <v>3</v>
      </c>
      <c r="M40" s="344"/>
      <c r="N40" s="344">
        <v>1.38</v>
      </c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>
        <v>7</v>
      </c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>
        <v>120</v>
      </c>
      <c r="BQ40" s="344"/>
      <c r="BR40" s="344"/>
      <c r="BS40" s="344"/>
      <c r="BT40" s="344"/>
      <c r="BU40" s="344"/>
      <c r="BV40" s="344"/>
      <c r="BW40" s="344"/>
      <c r="BX40" s="344"/>
      <c r="BY40" s="198"/>
      <c r="BZ40" s="198"/>
      <c r="CA40" s="246">
        <f t="shared" ref="CA40:CA45" si="15">SUMPRODUCT($E40:$BZ40,$E$51:$BZ$51)/1000</f>
        <v>26.7258</v>
      </c>
    </row>
    <row r="41" spans="1:79">
      <c r="A41" s="599" t="s">
        <v>319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>
        <v>200</v>
      </c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8"/>
      <c r="BZ41" s="198"/>
      <c r="CA41" s="246">
        <f t="shared" si="15"/>
        <v>17</v>
      </c>
    </row>
    <row r="42" spans="1:79">
      <c r="A42" s="599" t="s">
        <v>45</v>
      </c>
      <c r="B42" s="613"/>
      <c r="C42" s="198"/>
      <c r="D42" s="198"/>
      <c r="E42" s="198"/>
      <c r="F42" s="198"/>
      <c r="G42" s="198"/>
      <c r="H42" s="198"/>
      <c r="I42" s="198"/>
      <c r="J42" s="198"/>
      <c r="K42" s="198"/>
      <c r="L42" s="344"/>
      <c r="M42" s="344"/>
      <c r="N42" s="344"/>
      <c r="O42" s="344"/>
      <c r="P42" s="344"/>
      <c r="Q42" s="344"/>
      <c r="R42" s="344"/>
      <c r="S42" s="177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>
        <v>113</v>
      </c>
      <c r="BW42" s="344"/>
      <c r="BX42" s="344"/>
      <c r="BY42" s="198"/>
      <c r="BZ42" s="344"/>
      <c r="CA42" s="246">
        <f t="shared" si="15"/>
        <v>12.43</v>
      </c>
    </row>
    <row r="43" spans="1:79">
      <c r="A43" s="599" t="s">
        <v>301</v>
      </c>
      <c r="B43" s="600"/>
      <c r="C43" s="198"/>
      <c r="D43" s="198"/>
      <c r="E43" s="198"/>
      <c r="F43" s="198"/>
      <c r="G43" s="198"/>
      <c r="H43" s="198"/>
      <c r="I43" s="198"/>
      <c r="J43" s="198"/>
      <c r="K43" s="198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54"/>
      <c r="BS43" s="344"/>
      <c r="BT43" s="344"/>
      <c r="BU43" s="344"/>
      <c r="BV43" s="344"/>
      <c r="BW43" s="344"/>
      <c r="BX43" s="344">
        <v>40</v>
      </c>
      <c r="BY43" s="198"/>
      <c r="BZ43" s="198"/>
      <c r="CA43" s="246">
        <f t="shared" si="15"/>
        <v>2.3199999999999998</v>
      </c>
    </row>
    <row r="44" spans="1:79">
      <c r="A44" s="599"/>
      <c r="B44" s="613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08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320"/>
      <c r="BR44" s="186"/>
      <c r="BS44" s="299"/>
      <c r="BT44" s="177"/>
      <c r="BU44" s="177"/>
      <c r="BV44" s="177"/>
      <c r="BW44" s="177"/>
      <c r="BX44" s="177"/>
      <c r="BY44" s="177"/>
      <c r="BZ44" s="177"/>
      <c r="CA44" s="246">
        <f t="shared" si="15"/>
        <v>0</v>
      </c>
    </row>
    <row r="45" spans="1:79">
      <c r="A45" s="599"/>
      <c r="B45" s="613"/>
      <c r="C45" s="327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08"/>
      <c r="BS45" s="185"/>
      <c r="BT45" s="185"/>
      <c r="BU45" s="185"/>
      <c r="BV45" s="185"/>
      <c r="BW45" s="185"/>
      <c r="BX45" s="185"/>
      <c r="BY45" s="185"/>
      <c r="BZ45" s="185"/>
      <c r="CA45" s="246">
        <f t="shared" si="15"/>
        <v>0</v>
      </c>
    </row>
    <row r="46" spans="1:79" ht="14.25">
      <c r="A46" s="656"/>
      <c r="B46" s="704"/>
      <c r="C46" s="266"/>
      <c r="D46" s="266"/>
      <c r="E46" s="266"/>
      <c r="F46" s="266"/>
      <c r="G46" s="266"/>
      <c r="H46" s="266"/>
      <c r="I46" s="266"/>
      <c r="J46" s="266"/>
      <c r="K46" s="266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66"/>
      <c r="BZ46" s="266"/>
    </row>
    <row r="47" spans="1:79" hidden="1">
      <c r="A47" s="612"/>
      <c r="B47" s="613"/>
      <c r="C47" s="264"/>
      <c r="D47" s="264">
        <f t="shared" ref="D47:BO47" si="16">SUM(D39:D45)</f>
        <v>0</v>
      </c>
      <c r="E47" s="264">
        <f t="shared" si="16"/>
        <v>0</v>
      </c>
      <c r="F47" s="264">
        <f t="shared" si="16"/>
        <v>0</v>
      </c>
      <c r="G47" s="264">
        <f t="shared" si="16"/>
        <v>0</v>
      </c>
      <c r="H47" s="264">
        <f t="shared" si="16"/>
        <v>0</v>
      </c>
      <c r="I47" s="264">
        <f t="shared" si="16"/>
        <v>0</v>
      </c>
      <c r="J47" s="264">
        <f t="shared" si="16"/>
        <v>0</v>
      </c>
      <c r="K47" s="264">
        <f t="shared" si="16"/>
        <v>0</v>
      </c>
      <c r="L47" s="264">
        <f t="shared" si="16"/>
        <v>6.3</v>
      </c>
      <c r="M47" s="264">
        <f t="shared" si="16"/>
        <v>0</v>
      </c>
      <c r="N47" s="264">
        <f t="shared" si="16"/>
        <v>2.78</v>
      </c>
      <c r="O47" s="264">
        <f t="shared" si="16"/>
        <v>0</v>
      </c>
      <c r="P47" s="264">
        <f t="shared" si="16"/>
        <v>0</v>
      </c>
      <c r="Q47" s="264">
        <f t="shared" si="16"/>
        <v>0</v>
      </c>
      <c r="R47" s="264">
        <f t="shared" si="16"/>
        <v>0</v>
      </c>
      <c r="S47" s="264">
        <f t="shared" si="16"/>
        <v>0</v>
      </c>
      <c r="T47" s="264">
        <f t="shared" si="16"/>
        <v>0</v>
      </c>
      <c r="U47" s="264">
        <f t="shared" si="16"/>
        <v>0</v>
      </c>
      <c r="V47" s="264">
        <f t="shared" si="16"/>
        <v>0</v>
      </c>
      <c r="W47" s="264">
        <f t="shared" si="16"/>
        <v>0</v>
      </c>
      <c r="X47" s="264">
        <f t="shared" si="16"/>
        <v>0</v>
      </c>
      <c r="Y47" s="264">
        <f t="shared" si="16"/>
        <v>0</v>
      </c>
      <c r="Z47" s="264">
        <f t="shared" si="16"/>
        <v>0</v>
      </c>
      <c r="AA47" s="264">
        <f t="shared" si="16"/>
        <v>200</v>
      </c>
      <c r="AB47" s="264">
        <f t="shared" si="16"/>
        <v>0</v>
      </c>
      <c r="AC47" s="264">
        <f t="shared" si="16"/>
        <v>0</v>
      </c>
      <c r="AD47" s="264">
        <f t="shared" si="16"/>
        <v>0</v>
      </c>
      <c r="AE47" s="264">
        <f t="shared" si="16"/>
        <v>0</v>
      </c>
      <c r="AF47" s="264">
        <f t="shared" si="16"/>
        <v>0</v>
      </c>
      <c r="AG47" s="264">
        <f t="shared" si="16"/>
        <v>0</v>
      </c>
      <c r="AH47" s="264">
        <f t="shared" si="16"/>
        <v>0</v>
      </c>
      <c r="AI47" s="264">
        <f t="shared" si="16"/>
        <v>0</v>
      </c>
      <c r="AJ47" s="264">
        <f t="shared" si="16"/>
        <v>0</v>
      </c>
      <c r="AK47" s="264">
        <f t="shared" si="16"/>
        <v>0</v>
      </c>
      <c r="AL47" s="264">
        <f t="shared" si="16"/>
        <v>0</v>
      </c>
      <c r="AM47" s="264">
        <f t="shared" si="16"/>
        <v>0</v>
      </c>
      <c r="AN47" s="264">
        <f t="shared" si="16"/>
        <v>18</v>
      </c>
      <c r="AO47" s="264">
        <f t="shared" si="16"/>
        <v>0</v>
      </c>
      <c r="AP47" s="264">
        <f t="shared" si="16"/>
        <v>0</v>
      </c>
      <c r="AQ47" s="264">
        <f t="shared" si="16"/>
        <v>0</v>
      </c>
      <c r="AR47" s="264">
        <f t="shared" si="16"/>
        <v>0</v>
      </c>
      <c r="AS47" s="264">
        <f t="shared" si="16"/>
        <v>0</v>
      </c>
      <c r="AT47" s="264">
        <f t="shared" si="16"/>
        <v>0</v>
      </c>
      <c r="AU47" s="264">
        <f t="shared" si="16"/>
        <v>0</v>
      </c>
      <c r="AV47" s="264">
        <f t="shared" si="16"/>
        <v>0</v>
      </c>
      <c r="AW47" s="264">
        <f t="shared" si="16"/>
        <v>0</v>
      </c>
      <c r="AX47" s="264">
        <f t="shared" si="16"/>
        <v>7</v>
      </c>
      <c r="AY47" s="264">
        <f t="shared" si="16"/>
        <v>0</v>
      </c>
      <c r="AZ47" s="264">
        <f t="shared" si="16"/>
        <v>0</v>
      </c>
      <c r="BA47" s="264">
        <f t="shared" si="16"/>
        <v>0</v>
      </c>
      <c r="BB47" s="264">
        <f t="shared" si="16"/>
        <v>49</v>
      </c>
      <c r="BC47" s="264">
        <f t="shared" si="16"/>
        <v>0</v>
      </c>
      <c r="BD47" s="264">
        <f t="shared" si="16"/>
        <v>0</v>
      </c>
      <c r="BE47" s="264">
        <f t="shared" si="16"/>
        <v>0</v>
      </c>
      <c r="BF47" s="264">
        <f t="shared" si="16"/>
        <v>0</v>
      </c>
      <c r="BG47" s="264">
        <f t="shared" si="16"/>
        <v>0</v>
      </c>
      <c r="BH47" s="264">
        <f t="shared" si="16"/>
        <v>0</v>
      </c>
      <c r="BI47" s="264">
        <f t="shared" si="16"/>
        <v>0</v>
      </c>
      <c r="BJ47" s="264">
        <f t="shared" si="16"/>
        <v>18</v>
      </c>
      <c r="BK47" s="264">
        <f t="shared" si="16"/>
        <v>4</v>
      </c>
      <c r="BL47" s="264">
        <f t="shared" si="16"/>
        <v>10</v>
      </c>
      <c r="BM47" s="264">
        <f t="shared" si="16"/>
        <v>0</v>
      </c>
      <c r="BN47" s="264">
        <f t="shared" si="16"/>
        <v>0</v>
      </c>
      <c r="BO47" s="264">
        <f t="shared" si="16"/>
        <v>0</v>
      </c>
      <c r="BP47" s="264">
        <f t="shared" ref="BP47:BZ47" si="17">SUM(BP39:BP45)</f>
        <v>120</v>
      </c>
      <c r="BQ47" s="264">
        <f t="shared" si="17"/>
        <v>0</v>
      </c>
      <c r="BR47" s="264">
        <f>SUM(BR39:BR44)</f>
        <v>0</v>
      </c>
      <c r="BS47" s="264">
        <f t="shared" si="17"/>
        <v>0</v>
      </c>
      <c r="BT47" s="264">
        <f t="shared" si="17"/>
        <v>0</v>
      </c>
      <c r="BU47" s="264">
        <f t="shared" si="17"/>
        <v>0</v>
      </c>
      <c r="BV47" s="264">
        <f t="shared" si="17"/>
        <v>113</v>
      </c>
      <c r="BW47" s="264">
        <f t="shared" si="17"/>
        <v>0</v>
      </c>
      <c r="BX47" s="264">
        <f t="shared" si="17"/>
        <v>40</v>
      </c>
      <c r="BY47" s="264">
        <f t="shared" si="17"/>
        <v>0</v>
      </c>
      <c r="BZ47" s="264">
        <f t="shared" si="17"/>
        <v>0</v>
      </c>
    </row>
    <row r="48" spans="1:79" hidden="1">
      <c r="A48" s="614" t="s">
        <v>54</v>
      </c>
      <c r="B48" s="615"/>
      <c r="C48" s="177">
        <f>C49</f>
        <v>100</v>
      </c>
      <c r="D48" s="177">
        <f t="shared" ref="D48:BO48" si="18">C48</f>
        <v>100</v>
      </c>
      <c r="E48" s="177">
        <f t="shared" si="18"/>
        <v>100</v>
      </c>
      <c r="F48" s="177">
        <f t="shared" si="18"/>
        <v>100</v>
      </c>
      <c r="G48" s="177">
        <f t="shared" si="18"/>
        <v>100</v>
      </c>
      <c r="H48" s="177">
        <f t="shared" si="18"/>
        <v>100</v>
      </c>
      <c r="I48" s="177">
        <f t="shared" si="18"/>
        <v>100</v>
      </c>
      <c r="J48" s="177">
        <f t="shared" si="18"/>
        <v>100</v>
      </c>
      <c r="K48" s="177">
        <f t="shared" si="18"/>
        <v>100</v>
      </c>
      <c r="L48" s="177">
        <f t="shared" si="18"/>
        <v>100</v>
      </c>
      <c r="M48" s="177">
        <f t="shared" si="18"/>
        <v>100</v>
      </c>
      <c r="N48" s="177">
        <f t="shared" si="18"/>
        <v>100</v>
      </c>
      <c r="O48" s="177">
        <f t="shared" si="18"/>
        <v>100</v>
      </c>
      <c r="P48" s="177">
        <f t="shared" si="18"/>
        <v>100</v>
      </c>
      <c r="Q48" s="177">
        <f t="shared" si="18"/>
        <v>100</v>
      </c>
      <c r="R48" s="177">
        <f t="shared" si="18"/>
        <v>100</v>
      </c>
      <c r="S48" s="177">
        <f t="shared" si="18"/>
        <v>100</v>
      </c>
      <c r="T48" s="177">
        <f t="shared" si="18"/>
        <v>100</v>
      </c>
      <c r="U48" s="177">
        <f t="shared" si="18"/>
        <v>100</v>
      </c>
      <c r="V48" s="177">
        <f t="shared" si="18"/>
        <v>100</v>
      </c>
      <c r="W48" s="177">
        <f t="shared" si="18"/>
        <v>100</v>
      </c>
      <c r="X48" s="177">
        <f t="shared" si="18"/>
        <v>100</v>
      </c>
      <c r="Y48" s="177">
        <f t="shared" si="18"/>
        <v>100</v>
      </c>
      <c r="Z48" s="177">
        <f t="shared" si="18"/>
        <v>100</v>
      </c>
      <c r="AA48" s="177">
        <f t="shared" si="18"/>
        <v>100</v>
      </c>
      <c r="AB48" s="177">
        <f t="shared" si="18"/>
        <v>100</v>
      </c>
      <c r="AC48" s="177">
        <f t="shared" si="18"/>
        <v>100</v>
      </c>
      <c r="AD48" s="177">
        <f t="shared" si="18"/>
        <v>100</v>
      </c>
      <c r="AE48" s="177">
        <f t="shared" si="18"/>
        <v>100</v>
      </c>
      <c r="AF48" s="177">
        <f t="shared" si="18"/>
        <v>100</v>
      </c>
      <c r="AG48" s="177">
        <f t="shared" si="18"/>
        <v>100</v>
      </c>
      <c r="AH48" s="177">
        <f t="shared" si="18"/>
        <v>100</v>
      </c>
      <c r="AI48" s="177">
        <f t="shared" si="18"/>
        <v>100</v>
      </c>
      <c r="AJ48" s="177">
        <f t="shared" si="18"/>
        <v>100</v>
      </c>
      <c r="AK48" s="177">
        <f t="shared" si="18"/>
        <v>100</v>
      </c>
      <c r="AL48" s="177">
        <f t="shared" si="18"/>
        <v>100</v>
      </c>
      <c r="AM48" s="177">
        <f t="shared" si="18"/>
        <v>100</v>
      </c>
      <c r="AN48" s="177">
        <f t="shared" si="18"/>
        <v>100</v>
      </c>
      <c r="AO48" s="177">
        <f t="shared" si="18"/>
        <v>100</v>
      </c>
      <c r="AP48" s="177">
        <f t="shared" si="18"/>
        <v>100</v>
      </c>
      <c r="AQ48" s="177">
        <f t="shared" si="18"/>
        <v>100</v>
      </c>
      <c r="AR48" s="177">
        <f t="shared" si="18"/>
        <v>100</v>
      </c>
      <c r="AS48" s="177">
        <f t="shared" si="18"/>
        <v>100</v>
      </c>
      <c r="AT48" s="177">
        <f t="shared" si="18"/>
        <v>100</v>
      </c>
      <c r="AU48" s="177">
        <f t="shared" si="18"/>
        <v>100</v>
      </c>
      <c r="AV48" s="177">
        <f t="shared" si="18"/>
        <v>100</v>
      </c>
      <c r="AW48" s="177">
        <f t="shared" si="18"/>
        <v>100</v>
      </c>
      <c r="AX48" s="177">
        <f t="shared" si="18"/>
        <v>100</v>
      </c>
      <c r="AY48" s="177">
        <f t="shared" si="18"/>
        <v>100</v>
      </c>
      <c r="AZ48" s="177">
        <f t="shared" si="18"/>
        <v>100</v>
      </c>
      <c r="BA48" s="177">
        <f t="shared" si="18"/>
        <v>100</v>
      </c>
      <c r="BB48" s="177">
        <f t="shared" si="18"/>
        <v>100</v>
      </c>
      <c r="BC48" s="177">
        <f t="shared" si="18"/>
        <v>100</v>
      </c>
      <c r="BD48" s="177">
        <f t="shared" si="18"/>
        <v>100</v>
      </c>
      <c r="BE48" s="177">
        <f t="shared" si="18"/>
        <v>100</v>
      </c>
      <c r="BF48" s="177">
        <f t="shared" si="18"/>
        <v>100</v>
      </c>
      <c r="BG48" s="177">
        <f t="shared" si="18"/>
        <v>100</v>
      </c>
      <c r="BH48" s="177">
        <f t="shared" si="18"/>
        <v>100</v>
      </c>
      <c r="BI48" s="177">
        <f t="shared" si="18"/>
        <v>100</v>
      </c>
      <c r="BJ48" s="177">
        <f t="shared" si="18"/>
        <v>100</v>
      </c>
      <c r="BK48" s="177">
        <f t="shared" si="18"/>
        <v>100</v>
      </c>
      <c r="BL48" s="177">
        <f t="shared" si="18"/>
        <v>100</v>
      </c>
      <c r="BM48" s="177">
        <f t="shared" si="18"/>
        <v>100</v>
      </c>
      <c r="BN48" s="177">
        <f t="shared" si="18"/>
        <v>100</v>
      </c>
      <c r="BO48" s="177">
        <f t="shared" si="18"/>
        <v>100</v>
      </c>
      <c r="BP48" s="177">
        <f t="shared" ref="BP48:BZ48" si="19">BO48</f>
        <v>100</v>
      </c>
      <c r="BQ48" s="177">
        <f t="shared" si="19"/>
        <v>100</v>
      </c>
      <c r="BR48" s="177">
        <f t="shared" si="19"/>
        <v>100</v>
      </c>
      <c r="BS48" s="177">
        <f t="shared" si="19"/>
        <v>100</v>
      </c>
      <c r="BT48" s="177">
        <f t="shared" si="19"/>
        <v>100</v>
      </c>
      <c r="BU48" s="177">
        <f t="shared" si="19"/>
        <v>100</v>
      </c>
      <c r="BV48" s="177">
        <f t="shared" si="19"/>
        <v>100</v>
      </c>
      <c r="BW48" s="177">
        <f t="shared" si="19"/>
        <v>100</v>
      </c>
      <c r="BX48" s="177">
        <f t="shared" si="19"/>
        <v>100</v>
      </c>
      <c r="BY48" s="177">
        <f t="shared" si="19"/>
        <v>100</v>
      </c>
      <c r="BZ48" s="177">
        <f t="shared" si="19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29">
        <f>D47*D48/1000</f>
        <v>0</v>
      </c>
      <c r="E50" s="418">
        <f>E47*E48/1000</f>
        <v>0</v>
      </c>
      <c r="F50" s="418">
        <f>F47*F48/1000</f>
        <v>0</v>
      </c>
      <c r="G50" s="418">
        <f>G47*G48</f>
        <v>0</v>
      </c>
      <c r="H50" s="418">
        <f>H47*H48</f>
        <v>0</v>
      </c>
      <c r="I50" s="418">
        <f>I47*I48/1000</f>
        <v>0</v>
      </c>
      <c r="J50" s="418">
        <f>J47*J48/1000</f>
        <v>0</v>
      </c>
      <c r="K50" s="418">
        <f>K47*K48/1000</f>
        <v>0</v>
      </c>
      <c r="L50" s="439">
        <f t="shared" ref="L50:BV50" si="20">L47*L48/1000</f>
        <v>0.63</v>
      </c>
      <c r="M50" s="439">
        <f t="shared" si="20"/>
        <v>0</v>
      </c>
      <c r="N50" s="439">
        <f t="shared" si="20"/>
        <v>0.27800000000000002</v>
      </c>
      <c r="O50" s="439">
        <f t="shared" si="20"/>
        <v>0</v>
      </c>
      <c r="P50" s="439">
        <f t="shared" si="20"/>
        <v>0</v>
      </c>
      <c r="Q50" s="439">
        <f>Q47*Q48</f>
        <v>0</v>
      </c>
      <c r="R50" s="439">
        <f t="shared" si="20"/>
        <v>0</v>
      </c>
      <c r="S50" s="439">
        <f>S47*S48/1000</f>
        <v>0</v>
      </c>
      <c r="T50" s="439">
        <f t="shared" si="20"/>
        <v>0</v>
      </c>
      <c r="U50" s="439">
        <f t="shared" si="20"/>
        <v>0</v>
      </c>
      <c r="V50" s="439">
        <f t="shared" si="20"/>
        <v>0</v>
      </c>
      <c r="W50" s="439">
        <f t="shared" si="20"/>
        <v>0</v>
      </c>
      <c r="X50" s="439">
        <f t="shared" si="20"/>
        <v>0</v>
      </c>
      <c r="Y50" s="439">
        <f t="shared" si="20"/>
        <v>0</v>
      </c>
      <c r="Z50" s="439">
        <f t="shared" si="20"/>
        <v>0</v>
      </c>
      <c r="AA50" s="439">
        <f t="shared" si="20"/>
        <v>20</v>
      </c>
      <c r="AB50" s="439">
        <f t="shared" si="20"/>
        <v>0</v>
      </c>
      <c r="AC50" s="439">
        <f t="shared" si="20"/>
        <v>0</v>
      </c>
      <c r="AD50" s="439">
        <f>AD47*AD48/1000</f>
        <v>0</v>
      </c>
      <c r="AE50" s="439">
        <f>AE47*AE48/1000</f>
        <v>0</v>
      </c>
      <c r="AF50" s="439">
        <f t="shared" si="20"/>
        <v>0</v>
      </c>
      <c r="AG50" s="439">
        <f t="shared" si="20"/>
        <v>0</v>
      </c>
      <c r="AH50" s="439">
        <f t="shared" si="20"/>
        <v>0</v>
      </c>
      <c r="AI50" s="439">
        <f t="shared" si="20"/>
        <v>0</v>
      </c>
      <c r="AJ50" s="439">
        <f t="shared" si="20"/>
        <v>0</v>
      </c>
      <c r="AK50" s="439">
        <f t="shared" si="20"/>
        <v>0</v>
      </c>
      <c r="AL50" s="439">
        <f t="shared" si="20"/>
        <v>0</v>
      </c>
      <c r="AM50" s="439">
        <f t="shared" si="20"/>
        <v>0</v>
      </c>
      <c r="AN50" s="439">
        <f t="shared" si="20"/>
        <v>1.8</v>
      </c>
      <c r="AO50" s="439">
        <f t="shared" si="20"/>
        <v>0</v>
      </c>
      <c r="AP50" s="439">
        <f t="shared" si="20"/>
        <v>0</v>
      </c>
      <c r="AQ50" s="439">
        <f t="shared" si="20"/>
        <v>0</v>
      </c>
      <c r="AR50" s="439">
        <f t="shared" si="20"/>
        <v>0</v>
      </c>
      <c r="AS50" s="439">
        <f t="shared" si="20"/>
        <v>0</v>
      </c>
      <c r="AT50" s="439">
        <f t="shared" si="20"/>
        <v>0</v>
      </c>
      <c r="AU50" s="439">
        <f t="shared" si="20"/>
        <v>0</v>
      </c>
      <c r="AV50" s="439">
        <f t="shared" si="20"/>
        <v>0</v>
      </c>
      <c r="AW50" s="439">
        <f t="shared" si="20"/>
        <v>0</v>
      </c>
      <c r="AX50" s="439">
        <f t="shared" si="20"/>
        <v>0.7</v>
      </c>
      <c r="AY50" s="439">
        <f t="shared" si="20"/>
        <v>0</v>
      </c>
      <c r="AZ50" s="439">
        <f>AZ47*AZ48/1000</f>
        <v>0</v>
      </c>
      <c r="BA50" s="439">
        <f t="shared" si="20"/>
        <v>0</v>
      </c>
      <c r="BB50" s="439">
        <f t="shared" si="20"/>
        <v>4.9000000000000004</v>
      </c>
      <c r="BC50" s="439">
        <f t="shared" si="20"/>
        <v>0</v>
      </c>
      <c r="BD50" s="439">
        <f>BD47*BD48/1000</f>
        <v>0</v>
      </c>
      <c r="BE50" s="439">
        <f t="shared" si="20"/>
        <v>0</v>
      </c>
      <c r="BF50" s="439">
        <f t="shared" si="20"/>
        <v>0</v>
      </c>
      <c r="BG50" s="439">
        <f t="shared" si="20"/>
        <v>0</v>
      </c>
      <c r="BH50" s="439">
        <f>BH47*BH48/1000</f>
        <v>0</v>
      </c>
      <c r="BI50" s="439">
        <f t="shared" si="20"/>
        <v>0</v>
      </c>
      <c r="BJ50" s="439">
        <f t="shared" si="20"/>
        <v>1.8</v>
      </c>
      <c r="BK50" s="439">
        <f t="shared" si="20"/>
        <v>0.4</v>
      </c>
      <c r="BL50" s="439">
        <f t="shared" si="20"/>
        <v>1</v>
      </c>
      <c r="BM50" s="439">
        <f t="shared" si="20"/>
        <v>0</v>
      </c>
      <c r="BN50" s="439">
        <f t="shared" si="20"/>
        <v>0</v>
      </c>
      <c r="BO50" s="439">
        <f t="shared" si="20"/>
        <v>0</v>
      </c>
      <c r="BP50" s="439">
        <f>BP47*BP48/1000</f>
        <v>12</v>
      </c>
      <c r="BQ50" s="439">
        <f t="shared" si="20"/>
        <v>0</v>
      </c>
      <c r="BR50" s="439">
        <f t="shared" si="20"/>
        <v>0</v>
      </c>
      <c r="BS50" s="439">
        <f t="shared" si="20"/>
        <v>0</v>
      </c>
      <c r="BT50" s="439">
        <f t="shared" si="20"/>
        <v>0</v>
      </c>
      <c r="BU50" s="439">
        <f t="shared" si="20"/>
        <v>0</v>
      </c>
      <c r="BV50" s="439">
        <f t="shared" si="20"/>
        <v>11.3</v>
      </c>
      <c r="BW50" s="439">
        <f>BW47*BW48/1000</f>
        <v>0</v>
      </c>
      <c r="BX50" s="439">
        <f>BX47*BX48/1000</f>
        <v>4</v>
      </c>
      <c r="BY50" s="397">
        <f>BY47*BY48/1000</f>
        <v>0</v>
      </c>
      <c r="BZ50" s="397">
        <f>BZ47*BZ48/1000</f>
        <v>0</v>
      </c>
    </row>
    <row r="51" spans="1:78" ht="15.75">
      <c r="A51" s="593" t="s">
        <v>46</v>
      </c>
      <c r="B51" s="594"/>
      <c r="C51" s="415"/>
      <c r="D51" s="420">
        <f>ССЫЛКИ!B3</f>
        <v>105</v>
      </c>
      <c r="E51" s="420">
        <f>ССЫЛКИ!C3</f>
        <v>590</v>
      </c>
      <c r="F51" s="420">
        <f>ССЫЛКИ!D3</f>
        <v>590</v>
      </c>
      <c r="G51" s="420">
        <f>ССЫЛКИ!E3</f>
        <v>11</v>
      </c>
      <c r="H51" s="420">
        <f>ССЫЛКИ!F3</f>
        <v>400</v>
      </c>
      <c r="I51" s="420">
        <f>ССЫЛКИ!G3</f>
        <v>200</v>
      </c>
      <c r="J51" s="420">
        <f>ССЫЛКИ!H3</f>
        <v>105</v>
      </c>
      <c r="K51" s="42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398">
        <f>ССЫЛКИ!BW3</f>
        <v>510</v>
      </c>
      <c r="BZ51" s="398">
        <f>ССЫЛКИ!BX3</f>
        <v>580</v>
      </c>
    </row>
    <row r="52" spans="1:78" ht="15.75">
      <c r="A52" s="593" t="s">
        <v>56</v>
      </c>
      <c r="B52" s="594"/>
      <c r="C52" s="446">
        <f>SUM(D52:BZ52)</f>
        <v>7442</v>
      </c>
      <c r="D52" s="429">
        <f t="shared" ref="D52:BX52" si="21">D50*D51</f>
        <v>0</v>
      </c>
      <c r="E52" s="437">
        <f t="shared" si="21"/>
        <v>0</v>
      </c>
      <c r="F52" s="437">
        <f t="shared" si="21"/>
        <v>0</v>
      </c>
      <c r="G52" s="418">
        <f t="shared" si="21"/>
        <v>0</v>
      </c>
      <c r="H52" s="418">
        <f t="shared" si="21"/>
        <v>0</v>
      </c>
      <c r="I52" s="418">
        <f t="shared" si="21"/>
        <v>0</v>
      </c>
      <c r="J52" s="418">
        <f t="shared" si="21"/>
        <v>0</v>
      </c>
      <c r="K52" s="418">
        <f t="shared" si="21"/>
        <v>0</v>
      </c>
      <c r="L52" s="439">
        <f t="shared" si="21"/>
        <v>84.42</v>
      </c>
      <c r="M52" s="439">
        <f t="shared" si="21"/>
        <v>0</v>
      </c>
      <c r="N52" s="439">
        <f t="shared" si="21"/>
        <v>2.7800000000000002</v>
      </c>
      <c r="O52" s="439">
        <f t="shared" si="21"/>
        <v>0</v>
      </c>
      <c r="P52" s="439">
        <f t="shared" si="21"/>
        <v>0</v>
      </c>
      <c r="Q52" s="439">
        <f t="shared" si="21"/>
        <v>0</v>
      </c>
      <c r="R52" s="439">
        <f t="shared" si="21"/>
        <v>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  <c r="X52" s="439">
        <f t="shared" si="21"/>
        <v>0</v>
      </c>
      <c r="Y52" s="439">
        <f t="shared" si="21"/>
        <v>0</v>
      </c>
      <c r="Z52" s="439">
        <f t="shared" si="21"/>
        <v>0</v>
      </c>
      <c r="AA52" s="439">
        <f t="shared" si="21"/>
        <v>1700</v>
      </c>
      <c r="AB52" s="439">
        <f t="shared" si="21"/>
        <v>0</v>
      </c>
      <c r="AC52" s="439">
        <f t="shared" si="21"/>
        <v>0</v>
      </c>
      <c r="AD52" s="439">
        <f t="shared" si="21"/>
        <v>0</v>
      </c>
      <c r="AE52" s="439">
        <f t="shared" si="21"/>
        <v>0</v>
      </c>
      <c r="AF52" s="439">
        <f t="shared" si="21"/>
        <v>0</v>
      </c>
      <c r="AG52" s="439">
        <f t="shared" si="21"/>
        <v>0</v>
      </c>
      <c r="AH52" s="439">
        <f t="shared" si="21"/>
        <v>0</v>
      </c>
      <c r="AI52" s="439">
        <f t="shared" si="21"/>
        <v>0</v>
      </c>
      <c r="AJ52" s="439">
        <f t="shared" si="21"/>
        <v>0</v>
      </c>
      <c r="AK52" s="439">
        <f t="shared" si="21"/>
        <v>0</v>
      </c>
      <c r="AL52" s="439">
        <f t="shared" si="21"/>
        <v>0</v>
      </c>
      <c r="AM52" s="439">
        <f t="shared" si="21"/>
        <v>0</v>
      </c>
      <c r="AN52" s="439">
        <f t="shared" si="21"/>
        <v>216</v>
      </c>
      <c r="AO52" s="439">
        <f t="shared" si="21"/>
        <v>0</v>
      </c>
      <c r="AP52" s="439">
        <f t="shared" si="21"/>
        <v>0</v>
      </c>
      <c r="AQ52" s="439">
        <f t="shared" si="21"/>
        <v>0</v>
      </c>
      <c r="AR52" s="439">
        <f t="shared" si="21"/>
        <v>0</v>
      </c>
      <c r="AS52" s="439">
        <f t="shared" si="21"/>
        <v>0</v>
      </c>
      <c r="AT52" s="439">
        <f t="shared" si="21"/>
        <v>0</v>
      </c>
      <c r="AU52" s="439">
        <f t="shared" si="21"/>
        <v>0</v>
      </c>
      <c r="AV52" s="439">
        <f t="shared" si="21"/>
        <v>0</v>
      </c>
      <c r="AW52" s="439">
        <f t="shared" si="21"/>
        <v>0</v>
      </c>
      <c r="AX52" s="439">
        <f t="shared" si="21"/>
        <v>230.99999999999997</v>
      </c>
      <c r="AY52" s="439">
        <f t="shared" si="21"/>
        <v>0</v>
      </c>
      <c r="AZ52" s="439">
        <f t="shared" si="21"/>
        <v>0</v>
      </c>
      <c r="BA52" s="439">
        <f t="shared" si="21"/>
        <v>0</v>
      </c>
      <c r="BB52" s="439">
        <f t="shared" si="21"/>
        <v>1176</v>
      </c>
      <c r="BC52" s="439">
        <f t="shared" si="21"/>
        <v>0</v>
      </c>
      <c r="BD52" s="439">
        <f t="shared" si="21"/>
        <v>0</v>
      </c>
      <c r="BE52" s="439">
        <f t="shared" si="21"/>
        <v>0</v>
      </c>
      <c r="BF52" s="439">
        <f t="shared" si="21"/>
        <v>0</v>
      </c>
      <c r="BG52" s="439">
        <f t="shared" si="21"/>
        <v>0</v>
      </c>
      <c r="BH52" s="439">
        <f t="shared" si="21"/>
        <v>0</v>
      </c>
      <c r="BI52" s="439">
        <f t="shared" si="21"/>
        <v>0</v>
      </c>
      <c r="BJ52" s="439">
        <f t="shared" si="21"/>
        <v>82.8</v>
      </c>
      <c r="BK52" s="439">
        <f t="shared" si="21"/>
        <v>14</v>
      </c>
      <c r="BL52" s="439">
        <f t="shared" si="21"/>
        <v>60</v>
      </c>
      <c r="BM52" s="439">
        <f t="shared" si="21"/>
        <v>0</v>
      </c>
      <c r="BN52" s="439">
        <f t="shared" si="21"/>
        <v>0</v>
      </c>
      <c r="BO52" s="439">
        <f t="shared" si="21"/>
        <v>0</v>
      </c>
      <c r="BP52" s="439">
        <f t="shared" si="21"/>
        <v>2400</v>
      </c>
      <c r="BQ52" s="439">
        <f t="shared" si="21"/>
        <v>0</v>
      </c>
      <c r="BR52" s="439">
        <f t="shared" si="21"/>
        <v>0</v>
      </c>
      <c r="BS52" s="439">
        <f t="shared" si="21"/>
        <v>0</v>
      </c>
      <c r="BT52" s="439">
        <f t="shared" si="21"/>
        <v>0</v>
      </c>
      <c r="BU52" s="439">
        <f t="shared" si="21"/>
        <v>0</v>
      </c>
      <c r="BV52" s="439">
        <f t="shared" si="21"/>
        <v>1243</v>
      </c>
      <c r="BW52" s="439">
        <f t="shared" si="21"/>
        <v>0</v>
      </c>
      <c r="BX52" s="439">
        <f t="shared" si="21"/>
        <v>232</v>
      </c>
      <c r="BY52" s="397">
        <f>BY50*BY51</f>
        <v>0</v>
      </c>
      <c r="BZ52" s="397">
        <f>BZ50*BZ51</f>
        <v>0</v>
      </c>
    </row>
    <row r="53" spans="1:78" ht="15.75">
      <c r="A53" s="593" t="s">
        <v>57</v>
      </c>
      <c r="B53" s="594"/>
      <c r="C53" s="447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2">SUM(D39:D45)</f>
        <v>0</v>
      </c>
      <c r="E55" s="177">
        <f t="shared" si="22"/>
        <v>0</v>
      </c>
      <c r="F55" s="177">
        <f t="shared" si="22"/>
        <v>0</v>
      </c>
      <c r="G55" s="177">
        <f t="shared" si="22"/>
        <v>0</v>
      </c>
      <c r="H55" s="177">
        <f t="shared" si="22"/>
        <v>0</v>
      </c>
      <c r="I55" s="177">
        <f t="shared" si="22"/>
        <v>0</v>
      </c>
      <c r="J55" s="177">
        <f t="shared" si="22"/>
        <v>0</v>
      </c>
      <c r="K55" s="177">
        <f t="shared" si="22"/>
        <v>0</v>
      </c>
      <c r="L55" s="177">
        <f>SUM(L39:L45)</f>
        <v>6.3</v>
      </c>
      <c r="M55" s="177">
        <f t="shared" ref="M55:BX55" si="23">SUM(M39:M45)</f>
        <v>0</v>
      </c>
      <c r="N55" s="177">
        <f t="shared" si="23"/>
        <v>2.78</v>
      </c>
      <c r="O55" s="177">
        <f t="shared" si="23"/>
        <v>0</v>
      </c>
      <c r="P55" s="177">
        <f t="shared" si="23"/>
        <v>0</v>
      </c>
      <c r="Q55" s="177">
        <f t="shared" si="23"/>
        <v>0</v>
      </c>
      <c r="R55" s="177">
        <f t="shared" si="23"/>
        <v>0</v>
      </c>
      <c r="S55" s="177">
        <f t="shared" si="23"/>
        <v>0</v>
      </c>
      <c r="T55" s="177">
        <f t="shared" si="23"/>
        <v>0</v>
      </c>
      <c r="U55" s="177">
        <f t="shared" si="23"/>
        <v>0</v>
      </c>
      <c r="V55" s="177">
        <f t="shared" si="23"/>
        <v>0</v>
      </c>
      <c r="W55" s="177">
        <f t="shared" si="23"/>
        <v>0</v>
      </c>
      <c r="X55" s="177">
        <f t="shared" si="23"/>
        <v>0</v>
      </c>
      <c r="Y55" s="177">
        <f t="shared" si="23"/>
        <v>0</v>
      </c>
      <c r="Z55" s="177">
        <f t="shared" si="23"/>
        <v>0</v>
      </c>
      <c r="AA55" s="177">
        <f t="shared" si="23"/>
        <v>200</v>
      </c>
      <c r="AB55" s="177">
        <f t="shared" si="23"/>
        <v>0</v>
      </c>
      <c r="AC55" s="177">
        <f t="shared" si="23"/>
        <v>0</v>
      </c>
      <c r="AD55" s="177">
        <f t="shared" si="23"/>
        <v>0</v>
      </c>
      <c r="AE55" s="177">
        <f t="shared" si="23"/>
        <v>0</v>
      </c>
      <c r="AF55" s="177">
        <f t="shared" si="23"/>
        <v>0</v>
      </c>
      <c r="AG55" s="177">
        <f t="shared" si="23"/>
        <v>0</v>
      </c>
      <c r="AH55" s="177">
        <f t="shared" si="23"/>
        <v>0</v>
      </c>
      <c r="AI55" s="177">
        <f t="shared" si="23"/>
        <v>0</v>
      </c>
      <c r="AJ55" s="177">
        <f t="shared" si="23"/>
        <v>0</v>
      </c>
      <c r="AK55" s="177">
        <f t="shared" si="23"/>
        <v>0</v>
      </c>
      <c r="AL55" s="177">
        <f t="shared" si="23"/>
        <v>0</v>
      </c>
      <c r="AM55" s="177">
        <f t="shared" si="23"/>
        <v>0</v>
      </c>
      <c r="AN55" s="177">
        <f t="shared" si="23"/>
        <v>18</v>
      </c>
      <c r="AO55" s="177">
        <f t="shared" si="23"/>
        <v>0</v>
      </c>
      <c r="AP55" s="177">
        <f t="shared" si="23"/>
        <v>0</v>
      </c>
      <c r="AQ55" s="177">
        <f t="shared" si="23"/>
        <v>0</v>
      </c>
      <c r="AR55" s="177">
        <f t="shared" si="23"/>
        <v>0</v>
      </c>
      <c r="AS55" s="177">
        <f t="shared" si="23"/>
        <v>0</v>
      </c>
      <c r="AT55" s="177">
        <f t="shared" si="23"/>
        <v>0</v>
      </c>
      <c r="AU55" s="177">
        <f t="shared" si="23"/>
        <v>0</v>
      </c>
      <c r="AV55" s="177">
        <f t="shared" si="23"/>
        <v>0</v>
      </c>
      <c r="AW55" s="177">
        <f t="shared" si="23"/>
        <v>0</v>
      </c>
      <c r="AX55" s="177">
        <f t="shared" si="23"/>
        <v>7</v>
      </c>
      <c r="AY55" s="177">
        <f t="shared" si="23"/>
        <v>0</v>
      </c>
      <c r="AZ55" s="177">
        <f t="shared" si="23"/>
        <v>0</v>
      </c>
      <c r="BA55" s="177">
        <f t="shared" si="23"/>
        <v>0</v>
      </c>
      <c r="BB55" s="177">
        <f t="shared" si="23"/>
        <v>49</v>
      </c>
      <c r="BC55" s="177">
        <f t="shared" si="23"/>
        <v>0</v>
      </c>
      <c r="BD55" s="177">
        <f t="shared" si="23"/>
        <v>0</v>
      </c>
      <c r="BE55" s="177">
        <f t="shared" si="23"/>
        <v>0</v>
      </c>
      <c r="BF55" s="177">
        <f t="shared" si="23"/>
        <v>0</v>
      </c>
      <c r="BG55" s="177">
        <f t="shared" si="23"/>
        <v>0</v>
      </c>
      <c r="BH55" s="177">
        <f t="shared" si="23"/>
        <v>0</v>
      </c>
      <c r="BI55" s="177">
        <f t="shared" si="23"/>
        <v>0</v>
      </c>
      <c r="BJ55" s="177">
        <f t="shared" si="23"/>
        <v>18</v>
      </c>
      <c r="BK55" s="177">
        <f t="shared" si="23"/>
        <v>4</v>
      </c>
      <c r="BL55" s="177">
        <f t="shared" si="23"/>
        <v>10</v>
      </c>
      <c r="BM55" s="177">
        <f t="shared" si="23"/>
        <v>0</v>
      </c>
      <c r="BN55" s="177">
        <f t="shared" si="23"/>
        <v>0</v>
      </c>
      <c r="BO55" s="177">
        <f t="shared" si="23"/>
        <v>0</v>
      </c>
      <c r="BP55" s="177">
        <f t="shared" si="23"/>
        <v>120</v>
      </c>
      <c r="BQ55" s="177">
        <f t="shared" si="23"/>
        <v>0</v>
      </c>
      <c r="BR55" s="177">
        <f>SUM(BR39:BR44)</f>
        <v>0</v>
      </c>
      <c r="BS55" s="177">
        <f t="shared" si="23"/>
        <v>0</v>
      </c>
      <c r="BT55" s="177">
        <f t="shared" si="23"/>
        <v>0</v>
      </c>
      <c r="BU55" s="177">
        <f t="shared" si="23"/>
        <v>0</v>
      </c>
      <c r="BV55" s="177">
        <f t="shared" si="23"/>
        <v>113</v>
      </c>
      <c r="BW55" s="177">
        <f t="shared" si="23"/>
        <v>0</v>
      </c>
      <c r="BX55" s="177">
        <f t="shared" si="23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4">D56</f>
        <v>100</v>
      </c>
      <c r="F56" s="185">
        <f t="shared" si="24"/>
        <v>100</v>
      </c>
      <c r="G56" s="185">
        <f t="shared" si="24"/>
        <v>100</v>
      </c>
      <c r="H56" s="185">
        <f t="shared" si="24"/>
        <v>100</v>
      </c>
      <c r="I56" s="185">
        <f t="shared" si="24"/>
        <v>100</v>
      </c>
      <c r="J56" s="185">
        <f t="shared" si="24"/>
        <v>100</v>
      </c>
      <c r="K56" s="185">
        <f t="shared" si="24"/>
        <v>100</v>
      </c>
      <c r="L56" s="185">
        <f t="shared" si="24"/>
        <v>100</v>
      </c>
      <c r="M56" s="185">
        <f t="shared" si="24"/>
        <v>100</v>
      </c>
      <c r="N56" s="185">
        <f t="shared" si="24"/>
        <v>100</v>
      </c>
      <c r="O56" s="185">
        <f t="shared" si="24"/>
        <v>100</v>
      </c>
      <c r="P56" s="185">
        <f t="shared" si="24"/>
        <v>100</v>
      </c>
      <c r="Q56" s="185">
        <f t="shared" si="24"/>
        <v>100</v>
      </c>
      <c r="R56" s="185">
        <f t="shared" si="24"/>
        <v>100</v>
      </c>
      <c r="S56" s="185">
        <f t="shared" si="24"/>
        <v>100</v>
      </c>
      <c r="T56" s="185">
        <f t="shared" si="24"/>
        <v>100</v>
      </c>
      <c r="U56" s="185">
        <f t="shared" si="24"/>
        <v>100</v>
      </c>
      <c r="V56" s="185">
        <f t="shared" si="24"/>
        <v>100</v>
      </c>
      <c r="W56" s="185">
        <f t="shared" si="24"/>
        <v>100</v>
      </c>
      <c r="X56" s="185">
        <f t="shared" si="24"/>
        <v>100</v>
      </c>
      <c r="Y56" s="185">
        <f t="shared" si="24"/>
        <v>100</v>
      </c>
      <c r="Z56" s="185">
        <f t="shared" si="24"/>
        <v>100</v>
      </c>
      <c r="AA56" s="185">
        <f t="shared" si="24"/>
        <v>100</v>
      </c>
      <c r="AB56" s="185">
        <f t="shared" si="24"/>
        <v>100</v>
      </c>
      <c r="AC56" s="185">
        <f t="shared" si="24"/>
        <v>100</v>
      </c>
      <c r="AD56" s="185">
        <f t="shared" si="24"/>
        <v>100</v>
      </c>
      <c r="AE56" s="185">
        <f t="shared" si="24"/>
        <v>100</v>
      </c>
      <c r="AF56" s="185">
        <f t="shared" si="24"/>
        <v>100</v>
      </c>
      <c r="AG56" s="185">
        <f t="shared" si="24"/>
        <v>100</v>
      </c>
      <c r="AH56" s="185">
        <f t="shared" si="24"/>
        <v>100</v>
      </c>
      <c r="AI56" s="185">
        <f t="shared" si="24"/>
        <v>100</v>
      </c>
      <c r="AJ56" s="185">
        <f t="shared" si="24"/>
        <v>100</v>
      </c>
      <c r="AK56" s="185">
        <f t="shared" si="24"/>
        <v>100</v>
      </c>
      <c r="AL56" s="185">
        <f t="shared" si="24"/>
        <v>100</v>
      </c>
      <c r="AM56" s="185">
        <f t="shared" si="24"/>
        <v>100</v>
      </c>
      <c r="AN56" s="185">
        <f t="shared" si="24"/>
        <v>100</v>
      </c>
      <c r="AO56" s="185">
        <f t="shared" si="24"/>
        <v>100</v>
      </c>
      <c r="AP56" s="185">
        <f t="shared" si="24"/>
        <v>100</v>
      </c>
      <c r="AQ56" s="185">
        <f t="shared" si="24"/>
        <v>100</v>
      </c>
      <c r="AR56" s="185">
        <f t="shared" si="24"/>
        <v>100</v>
      </c>
      <c r="AS56" s="185">
        <f t="shared" si="24"/>
        <v>100</v>
      </c>
      <c r="AT56" s="185">
        <f t="shared" si="24"/>
        <v>100</v>
      </c>
      <c r="AU56" s="185">
        <f t="shared" si="24"/>
        <v>100</v>
      </c>
      <c r="AV56" s="185">
        <f t="shared" si="24"/>
        <v>100</v>
      </c>
      <c r="AW56" s="185">
        <f t="shared" si="24"/>
        <v>100</v>
      </c>
      <c r="AX56" s="185">
        <f t="shared" si="24"/>
        <v>100</v>
      </c>
      <c r="AY56" s="185">
        <f t="shared" si="24"/>
        <v>100</v>
      </c>
      <c r="AZ56" s="185">
        <f t="shared" si="24"/>
        <v>100</v>
      </c>
      <c r="BA56" s="185">
        <f t="shared" si="24"/>
        <v>100</v>
      </c>
      <c r="BB56" s="185">
        <f t="shared" si="24"/>
        <v>100</v>
      </c>
      <c r="BC56" s="185">
        <f t="shared" si="24"/>
        <v>100</v>
      </c>
      <c r="BD56" s="185">
        <f t="shared" si="24"/>
        <v>100</v>
      </c>
      <c r="BE56" s="185">
        <f t="shared" si="24"/>
        <v>100</v>
      </c>
      <c r="BF56" s="185">
        <f t="shared" si="24"/>
        <v>100</v>
      </c>
      <c r="BG56" s="185">
        <f t="shared" si="24"/>
        <v>100</v>
      </c>
      <c r="BH56" s="185">
        <f t="shared" si="24"/>
        <v>100</v>
      </c>
      <c r="BI56" s="185">
        <f t="shared" si="24"/>
        <v>100</v>
      </c>
      <c r="BJ56" s="185">
        <f t="shared" si="24"/>
        <v>100</v>
      </c>
      <c r="BK56" s="185">
        <f t="shared" si="24"/>
        <v>100</v>
      </c>
      <c r="BL56" s="185">
        <f t="shared" si="24"/>
        <v>100</v>
      </c>
      <c r="BM56" s="185">
        <f t="shared" si="24"/>
        <v>100</v>
      </c>
      <c r="BN56" s="185">
        <f t="shared" si="24"/>
        <v>100</v>
      </c>
      <c r="BO56" s="185">
        <f t="shared" si="24"/>
        <v>100</v>
      </c>
      <c r="BP56" s="185">
        <f t="shared" si="24"/>
        <v>100</v>
      </c>
      <c r="BQ56" s="185">
        <f t="shared" ref="BQ56:BZ56" si="25">BP56</f>
        <v>100</v>
      </c>
      <c r="BR56" s="185">
        <f t="shared" si="25"/>
        <v>100</v>
      </c>
      <c r="BS56" s="185">
        <f t="shared" si="25"/>
        <v>100</v>
      </c>
      <c r="BT56" s="185">
        <f t="shared" si="25"/>
        <v>100</v>
      </c>
      <c r="BU56" s="185">
        <f t="shared" si="25"/>
        <v>100</v>
      </c>
      <c r="BV56" s="185">
        <f t="shared" si="25"/>
        <v>100</v>
      </c>
      <c r="BW56" s="185">
        <f t="shared" si="25"/>
        <v>100</v>
      </c>
      <c r="BX56" s="185">
        <f t="shared" si="25"/>
        <v>100</v>
      </c>
      <c r="BY56" s="185">
        <f t="shared" si="25"/>
        <v>100</v>
      </c>
      <c r="BZ56" s="185">
        <f t="shared" si="25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6">L55*L56/1000</f>
        <v>0.63</v>
      </c>
      <c r="M58" s="181">
        <f t="shared" si="26"/>
        <v>0</v>
      </c>
      <c r="N58" s="181">
        <f t="shared" si="26"/>
        <v>0.27800000000000002</v>
      </c>
      <c r="O58" s="181">
        <f t="shared" si="26"/>
        <v>0</v>
      </c>
      <c r="P58" s="181">
        <f t="shared" si="26"/>
        <v>0</v>
      </c>
      <c r="Q58" s="181">
        <f>Q55*Q56</f>
        <v>0</v>
      </c>
      <c r="R58" s="181">
        <f t="shared" si="26"/>
        <v>0</v>
      </c>
      <c r="S58" s="181">
        <f>S55*S56/1000</f>
        <v>0</v>
      </c>
      <c r="T58" s="181">
        <f t="shared" si="26"/>
        <v>0</v>
      </c>
      <c r="U58" s="181">
        <f t="shared" si="26"/>
        <v>0</v>
      </c>
      <c r="V58" s="181">
        <f t="shared" si="26"/>
        <v>0</v>
      </c>
      <c r="W58" s="181">
        <f t="shared" si="26"/>
        <v>0</v>
      </c>
      <c r="X58" s="181">
        <f t="shared" si="26"/>
        <v>0</v>
      </c>
      <c r="Y58" s="181">
        <f t="shared" si="26"/>
        <v>0</v>
      </c>
      <c r="Z58" s="181">
        <f t="shared" si="26"/>
        <v>0</v>
      </c>
      <c r="AA58" s="181">
        <f t="shared" si="26"/>
        <v>20</v>
      </c>
      <c r="AB58" s="181">
        <f t="shared" si="26"/>
        <v>0</v>
      </c>
      <c r="AC58" s="181">
        <f t="shared" si="26"/>
        <v>0</v>
      </c>
      <c r="AD58" s="181">
        <f>AD55*AD56/1000</f>
        <v>0</v>
      </c>
      <c r="AE58" s="181">
        <f>AE55*AE56/1000</f>
        <v>0</v>
      </c>
      <c r="AF58" s="181">
        <f t="shared" si="26"/>
        <v>0</v>
      </c>
      <c r="AG58" s="181">
        <f t="shared" si="26"/>
        <v>0</v>
      </c>
      <c r="AH58" s="181">
        <f t="shared" si="26"/>
        <v>0</v>
      </c>
      <c r="AI58" s="181">
        <f t="shared" si="26"/>
        <v>0</v>
      </c>
      <c r="AJ58" s="181">
        <f t="shared" si="26"/>
        <v>0</v>
      </c>
      <c r="AK58" s="181">
        <f t="shared" si="26"/>
        <v>0</v>
      </c>
      <c r="AL58" s="181">
        <f t="shared" si="26"/>
        <v>0</v>
      </c>
      <c r="AM58" s="181">
        <f t="shared" si="26"/>
        <v>0</v>
      </c>
      <c r="AN58" s="181">
        <f t="shared" si="26"/>
        <v>1.8</v>
      </c>
      <c r="AO58" s="181">
        <f t="shared" si="26"/>
        <v>0</v>
      </c>
      <c r="AP58" s="181">
        <f t="shared" si="26"/>
        <v>0</v>
      </c>
      <c r="AQ58" s="181">
        <f t="shared" si="26"/>
        <v>0</v>
      </c>
      <c r="AR58" s="181">
        <f t="shared" si="26"/>
        <v>0</v>
      </c>
      <c r="AS58" s="181">
        <f t="shared" si="26"/>
        <v>0</v>
      </c>
      <c r="AT58" s="181">
        <f t="shared" si="26"/>
        <v>0</v>
      </c>
      <c r="AU58" s="181">
        <f t="shared" si="26"/>
        <v>0</v>
      </c>
      <c r="AV58" s="181">
        <f t="shared" si="26"/>
        <v>0</v>
      </c>
      <c r="AW58" s="181">
        <f t="shared" si="26"/>
        <v>0</v>
      </c>
      <c r="AX58" s="181">
        <f t="shared" si="26"/>
        <v>0.7</v>
      </c>
      <c r="AY58" s="181">
        <f t="shared" si="26"/>
        <v>0</v>
      </c>
      <c r="AZ58" s="181">
        <f>AZ55*AZ56/1000</f>
        <v>0</v>
      </c>
      <c r="BA58" s="181">
        <f t="shared" si="26"/>
        <v>0</v>
      </c>
      <c r="BB58" s="181">
        <f t="shared" si="26"/>
        <v>4.9000000000000004</v>
      </c>
      <c r="BC58" s="181">
        <f t="shared" si="26"/>
        <v>0</v>
      </c>
      <c r="BD58" s="181">
        <f>BD55*BD56/1000</f>
        <v>0</v>
      </c>
      <c r="BE58" s="181">
        <f t="shared" si="26"/>
        <v>0</v>
      </c>
      <c r="BF58" s="181">
        <f t="shared" si="26"/>
        <v>0</v>
      </c>
      <c r="BG58" s="181">
        <f t="shared" si="26"/>
        <v>0</v>
      </c>
      <c r="BH58" s="181">
        <f>BH55*BH56/1000</f>
        <v>0</v>
      </c>
      <c r="BI58" s="181">
        <f t="shared" si="26"/>
        <v>0</v>
      </c>
      <c r="BJ58" s="181">
        <f t="shared" si="26"/>
        <v>1.8</v>
      </c>
      <c r="BK58" s="181">
        <f t="shared" si="26"/>
        <v>0.4</v>
      </c>
      <c r="BL58" s="181">
        <f t="shared" si="26"/>
        <v>1</v>
      </c>
      <c r="BM58" s="181">
        <f t="shared" si="26"/>
        <v>0</v>
      </c>
      <c r="BN58" s="181">
        <f t="shared" si="26"/>
        <v>0</v>
      </c>
      <c r="BO58" s="181">
        <f t="shared" si="26"/>
        <v>0</v>
      </c>
      <c r="BP58" s="181">
        <f>BP55*BP56/1000</f>
        <v>12</v>
      </c>
      <c r="BQ58" s="181">
        <f t="shared" si="26"/>
        <v>0</v>
      </c>
      <c r="BR58" s="181">
        <f t="shared" si="26"/>
        <v>0</v>
      </c>
      <c r="BS58" s="181">
        <f t="shared" si="26"/>
        <v>0</v>
      </c>
      <c r="BT58" s="181">
        <f t="shared" si="26"/>
        <v>0</v>
      </c>
      <c r="BU58" s="181">
        <f t="shared" si="26"/>
        <v>0</v>
      </c>
      <c r="BV58" s="181">
        <f t="shared" si="26"/>
        <v>11.3</v>
      </c>
      <c r="BW58" s="181">
        <f>BW55*BW56/1000</f>
        <v>0</v>
      </c>
      <c r="BX58" s="181">
        <f>BX55*BX56/1000</f>
        <v>4</v>
      </c>
      <c r="BY58" s="188">
        <f>BY55*BY56/1000</f>
        <v>0</v>
      </c>
      <c r="BZ58" s="188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7">E58*E59</f>
        <v>0</v>
      </c>
      <c r="F60" s="180">
        <f>F58*F59</f>
        <v>0</v>
      </c>
      <c r="G60" s="180">
        <f t="shared" si="27"/>
        <v>0</v>
      </c>
      <c r="H60" s="180">
        <f t="shared" si="27"/>
        <v>0</v>
      </c>
      <c r="I60" s="180">
        <f t="shared" si="27"/>
        <v>0</v>
      </c>
      <c r="J60" s="180">
        <f t="shared" si="27"/>
        <v>0</v>
      </c>
      <c r="K60" s="191">
        <f t="shared" si="27"/>
        <v>0</v>
      </c>
      <c r="L60" s="191">
        <f t="shared" si="27"/>
        <v>84.42</v>
      </c>
      <c r="M60" s="191">
        <f t="shared" si="27"/>
        <v>0</v>
      </c>
      <c r="N60" s="191">
        <f t="shared" si="27"/>
        <v>2.7800000000000002</v>
      </c>
      <c r="O60" s="191">
        <f t="shared" si="27"/>
        <v>0</v>
      </c>
      <c r="P60" s="191">
        <f t="shared" si="27"/>
        <v>0</v>
      </c>
      <c r="Q60" s="191">
        <f t="shared" si="27"/>
        <v>0</v>
      </c>
      <c r="R60" s="191">
        <f t="shared" si="27"/>
        <v>0</v>
      </c>
      <c r="S60" s="191">
        <f t="shared" si="27"/>
        <v>0</v>
      </c>
      <c r="T60" s="191">
        <f t="shared" si="27"/>
        <v>0</v>
      </c>
      <c r="U60" s="191">
        <f t="shared" si="27"/>
        <v>0</v>
      </c>
      <c r="V60" s="191">
        <f t="shared" si="27"/>
        <v>0</v>
      </c>
      <c r="W60" s="191">
        <f t="shared" si="27"/>
        <v>0</v>
      </c>
      <c r="X60" s="191">
        <f t="shared" si="27"/>
        <v>0</v>
      </c>
      <c r="Y60" s="191">
        <f t="shared" si="27"/>
        <v>0</v>
      </c>
      <c r="Z60" s="191">
        <f t="shared" si="27"/>
        <v>0</v>
      </c>
      <c r="AA60" s="191">
        <f t="shared" si="27"/>
        <v>1700</v>
      </c>
      <c r="AB60" s="191">
        <f t="shared" si="27"/>
        <v>0</v>
      </c>
      <c r="AC60" s="191">
        <f t="shared" si="27"/>
        <v>0</v>
      </c>
      <c r="AD60" s="191">
        <f t="shared" si="27"/>
        <v>0</v>
      </c>
      <c r="AE60" s="191">
        <f t="shared" si="27"/>
        <v>0</v>
      </c>
      <c r="AF60" s="191">
        <f t="shared" si="27"/>
        <v>0</v>
      </c>
      <c r="AG60" s="191">
        <f t="shared" si="27"/>
        <v>0</v>
      </c>
      <c r="AH60" s="191">
        <f t="shared" si="27"/>
        <v>0</v>
      </c>
      <c r="AI60" s="191">
        <f t="shared" si="27"/>
        <v>0</v>
      </c>
      <c r="AJ60" s="191">
        <f t="shared" si="27"/>
        <v>0</v>
      </c>
      <c r="AK60" s="191">
        <f t="shared" si="27"/>
        <v>0</v>
      </c>
      <c r="AL60" s="191">
        <f t="shared" si="27"/>
        <v>0</v>
      </c>
      <c r="AM60" s="191">
        <f t="shared" si="27"/>
        <v>0</v>
      </c>
      <c r="AN60" s="191">
        <f t="shared" si="27"/>
        <v>216</v>
      </c>
      <c r="AO60" s="191">
        <f t="shared" si="27"/>
        <v>0</v>
      </c>
      <c r="AP60" s="191">
        <f t="shared" si="27"/>
        <v>0</v>
      </c>
      <c r="AQ60" s="191">
        <f t="shared" si="27"/>
        <v>0</v>
      </c>
      <c r="AR60" s="191">
        <f t="shared" si="27"/>
        <v>0</v>
      </c>
      <c r="AS60" s="191">
        <f t="shared" si="27"/>
        <v>0</v>
      </c>
      <c r="AT60" s="191">
        <f t="shared" si="27"/>
        <v>0</v>
      </c>
      <c r="AU60" s="191">
        <f t="shared" si="27"/>
        <v>0</v>
      </c>
      <c r="AV60" s="191">
        <f t="shared" si="27"/>
        <v>0</v>
      </c>
      <c r="AW60" s="191">
        <f t="shared" si="27"/>
        <v>0</v>
      </c>
      <c r="AX60" s="191">
        <f t="shared" si="27"/>
        <v>230.99999999999997</v>
      </c>
      <c r="AY60" s="191">
        <f t="shared" si="27"/>
        <v>0</v>
      </c>
      <c r="AZ60" s="191">
        <f t="shared" si="27"/>
        <v>0</v>
      </c>
      <c r="BA60" s="191">
        <f t="shared" si="27"/>
        <v>0</v>
      </c>
      <c r="BB60" s="191">
        <f t="shared" si="27"/>
        <v>1176</v>
      </c>
      <c r="BC60" s="191">
        <f t="shared" si="27"/>
        <v>0</v>
      </c>
      <c r="BD60" s="191">
        <f t="shared" si="27"/>
        <v>0</v>
      </c>
      <c r="BE60" s="191">
        <f t="shared" si="27"/>
        <v>0</v>
      </c>
      <c r="BF60" s="191">
        <f t="shared" si="27"/>
        <v>0</v>
      </c>
      <c r="BG60" s="191">
        <f t="shared" si="27"/>
        <v>0</v>
      </c>
      <c r="BH60" s="191">
        <f t="shared" si="27"/>
        <v>0</v>
      </c>
      <c r="BI60" s="191">
        <f t="shared" si="27"/>
        <v>0</v>
      </c>
      <c r="BJ60" s="191">
        <f t="shared" si="27"/>
        <v>82.8</v>
      </c>
      <c r="BK60" s="191">
        <f t="shared" si="27"/>
        <v>14</v>
      </c>
      <c r="BL60" s="191">
        <f t="shared" si="27"/>
        <v>60</v>
      </c>
      <c r="BM60" s="191">
        <f t="shared" si="27"/>
        <v>0</v>
      </c>
      <c r="BN60" s="191">
        <f t="shared" si="27"/>
        <v>0</v>
      </c>
      <c r="BO60" s="191">
        <f t="shared" si="27"/>
        <v>0</v>
      </c>
      <c r="BP60" s="191">
        <f t="shared" si="27"/>
        <v>2400</v>
      </c>
      <c r="BQ60" s="191">
        <f t="shared" ref="BQ60:BW60" si="28">BQ58*BQ59</f>
        <v>0</v>
      </c>
      <c r="BR60" s="191">
        <f t="shared" si="28"/>
        <v>0</v>
      </c>
      <c r="BS60" s="191">
        <f t="shared" si="28"/>
        <v>0</v>
      </c>
      <c r="BT60" s="191">
        <f t="shared" si="28"/>
        <v>0</v>
      </c>
      <c r="BU60" s="191">
        <f t="shared" si="28"/>
        <v>0</v>
      </c>
      <c r="BV60" s="191">
        <f>BV58*BV59</f>
        <v>1243</v>
      </c>
      <c r="BW60" s="191">
        <f t="shared" si="28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 customHeight="1">
      <c r="A62" s="1">
        <f ca="1">SUMPRODUCT(SIGN(CELL("width",OFFSET(D52,,N(INDEX(COLUMN(D52:BZ52)-COLUMN(D52),))))),D52:BZ52)</f>
        <v>7442</v>
      </c>
      <c r="B62">
        <f>ROUND((((75-C53))*100+SUM(N39:N41)),4)</f>
        <v>60.78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1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B66" s="25" t="s">
        <v>59</v>
      </c>
    </row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</sheetData>
  <mergeCells count="53">
    <mergeCell ref="A60:B60"/>
    <mergeCell ref="A61:B61"/>
    <mergeCell ref="A53:B53"/>
    <mergeCell ref="A55:B55"/>
    <mergeCell ref="A56:B56"/>
    <mergeCell ref="A57:B57"/>
    <mergeCell ref="A58:B58"/>
    <mergeCell ref="A49:B49"/>
    <mergeCell ref="A50:B50"/>
    <mergeCell ref="A51:B51"/>
    <mergeCell ref="A52:B52"/>
    <mergeCell ref="A59:B59"/>
    <mergeCell ref="A37:B38"/>
    <mergeCell ref="D37:BX37"/>
    <mergeCell ref="A47:B47"/>
    <mergeCell ref="A48:B48"/>
    <mergeCell ref="A45:B45"/>
    <mergeCell ref="A44:B44"/>
    <mergeCell ref="A39:B39"/>
    <mergeCell ref="A40:B40"/>
    <mergeCell ref="A41:B41"/>
    <mergeCell ref="A42:B42"/>
    <mergeCell ref="A43:B43"/>
    <mergeCell ref="A46:B46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1:B11"/>
    <mergeCell ref="A13:B13"/>
    <mergeCell ref="A12:B12"/>
    <mergeCell ref="A9:B9"/>
    <mergeCell ref="A14:B14"/>
    <mergeCell ref="A10:B10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B1000"/>
  <sheetViews>
    <sheetView zoomScale="80" zoomScaleNormal="80" workbookViewId="0">
      <selection activeCell="P35" sqref="P35"/>
    </sheetView>
  </sheetViews>
  <sheetFormatPr defaultColWidth="12.625" defaultRowHeight="15" customHeight="1"/>
  <cols>
    <col min="1" max="1" width="27" customWidth="1"/>
    <col min="2" max="2" width="5.875" customWidth="1"/>
    <col min="3" max="3" width="9.5" bestFit="1" customWidth="1"/>
    <col min="4" max="6" width="8.375" hidden="1" customWidth="1"/>
    <col min="7" max="7" width="7.875" hidden="1" customWidth="1"/>
    <col min="8" max="9" width="8.375" hidden="1" customWidth="1"/>
    <col min="10" max="10" width="9.125" bestFit="1" customWidth="1"/>
    <col min="11" max="11" width="9.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bestFit="1" customWidth="1"/>
    <col min="18" max="19" width="9.125" bestFit="1" customWidth="1"/>
    <col min="20" max="22" width="9.125" hidden="1" customWidth="1"/>
    <col min="23" max="23" width="9.125" bestFit="1" customWidth="1"/>
    <col min="24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5" bestFit="1" customWidth="1"/>
    <col min="34" max="39" width="7.375" hidden="1" customWidth="1"/>
    <col min="40" max="40" width="8.375" hidden="1" customWidth="1"/>
    <col min="41" max="41" width="7.375" hidden="1" customWidth="1"/>
    <col min="42" max="43" width="8.375" hidden="1" customWidth="1"/>
    <col min="44" max="44" width="8.625" hidden="1" customWidth="1"/>
    <col min="45" max="45" width="7.375" hidden="1" customWidth="1"/>
    <col min="46" max="46" width="9.125" bestFit="1" customWidth="1"/>
    <col min="47" max="48" width="7.375" hidden="1" customWidth="1"/>
    <col min="49" max="53" width="8.375" hidden="1" customWidth="1"/>
    <col min="54" max="54" width="9.5" bestFit="1" customWidth="1"/>
    <col min="55" max="55" width="8.375" hidden="1" customWidth="1"/>
    <col min="56" max="56" width="8.625" hidden="1" customWidth="1"/>
    <col min="57" max="59" width="8.375" hidden="1" customWidth="1"/>
    <col min="60" max="60" width="8.625" hidden="1" customWidth="1"/>
    <col min="61" max="61" width="7.375" hidden="1" customWidth="1"/>
    <col min="62" max="62" width="8.375" bestFit="1" customWidth="1"/>
    <col min="63" max="64" width="8" bestFit="1" customWidth="1"/>
    <col min="65" max="66" width="8.375" hidden="1" customWidth="1"/>
    <col min="67" max="67" width="7.375" hidden="1" customWidth="1"/>
    <col min="68" max="68" width="8.375" hidden="1" customWidth="1"/>
    <col min="69" max="69" width="9.5" hidden="1" customWidth="1"/>
    <col min="70" max="70" width="8.375" hidden="1" customWidth="1"/>
    <col min="71" max="73" width="9.125" hidden="1" customWidth="1"/>
    <col min="74" max="74" width="9.5" hidden="1" customWidth="1"/>
    <col min="75" max="75" width="9.125" bestFit="1" customWidth="1"/>
    <col min="76" max="76" width="8.375" bestFit="1" customWidth="1"/>
    <col min="77" max="77" width="8.375" hidden="1" customWidth="1"/>
    <col min="78" max="78" width="9.625" bestFit="1" customWidth="1"/>
    <col min="79" max="79" width="5.87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9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Среда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5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45.5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361</v>
      </c>
      <c r="B8" s="600"/>
      <c r="C8" s="29"/>
      <c r="D8" s="15"/>
      <c r="E8" s="15"/>
      <c r="F8" s="15"/>
      <c r="G8" s="15"/>
      <c r="H8" s="15"/>
      <c r="I8" s="15"/>
      <c r="J8" s="15"/>
      <c r="K8" s="15"/>
      <c r="L8" s="15">
        <v>4.3</v>
      </c>
      <c r="M8" s="15"/>
      <c r="N8" s="15">
        <v>1.58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60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>
        <v>60</v>
      </c>
      <c r="BX8" s="79"/>
      <c r="BY8" s="35"/>
      <c r="BZ8" s="35"/>
      <c r="CA8" s="158">
        <f t="shared" ref="CA8:CA13" si="0">SUMPRODUCT($D8:$BZ8,$D$51:$BZ$51)/1000</f>
        <v>35.302</v>
      </c>
    </row>
    <row r="9" spans="1:80">
      <c r="A9" s="653" t="s">
        <v>358</v>
      </c>
      <c r="B9" s="589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66"/>
      <c r="BY9" s="283"/>
      <c r="BZ9" s="291">
        <v>30</v>
      </c>
      <c r="CA9">
        <f t="shared" si="0"/>
        <v>17.399999999999999</v>
      </c>
    </row>
    <row r="10" spans="1:80">
      <c r="A10" s="599" t="s">
        <v>286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12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/>
      <c r="BY10" s="35"/>
      <c r="BZ10" s="35"/>
      <c r="CA10">
        <f t="shared" si="0"/>
        <v>1.8979999999999999</v>
      </c>
    </row>
    <row r="11" spans="1:80">
      <c r="A11" s="599" t="s">
        <v>342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>
        <v>10</v>
      </c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40</v>
      </c>
      <c r="BY11" s="35"/>
      <c r="BZ11" s="35"/>
      <c r="CA11">
        <f>SUMPRODUCT($D11:$BZ11,$D$51:$BZ$51)/1000</f>
        <v>12.02</v>
      </c>
      <c r="CB11" s="322"/>
    </row>
    <row r="12" spans="1:80">
      <c r="A12" s="599" t="s">
        <v>353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26</v>
      </c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5"/>
      <c r="BZ12" s="35"/>
      <c r="CA12">
        <f>SUMPRODUCT($D12:$BZ12,$D$51:$BZ$51)/1000</f>
        <v>7.8</v>
      </c>
    </row>
    <row r="13" spans="1:80">
      <c r="A13" s="599"/>
      <c r="B13" s="600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290"/>
      <c r="S13" s="35"/>
      <c r="T13" s="291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15"/>
      <c r="BW13" s="35"/>
      <c r="BX13" s="35"/>
      <c r="BY13" s="35"/>
      <c r="BZ13" s="35"/>
      <c r="CA13">
        <f t="shared" si="0"/>
        <v>0</v>
      </c>
    </row>
    <row r="14" spans="1:80">
      <c r="A14" s="640" t="s">
        <v>288</v>
      </c>
      <c r="B14" s="641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80" hidden="1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80" hidden="1">
      <c r="A16" s="638"/>
      <c r="B16" s="639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35">
        <f t="shared" si="1"/>
        <v>4.3</v>
      </c>
      <c r="M16" s="35">
        <f t="shared" si="1"/>
        <v>12</v>
      </c>
      <c r="N16" s="35">
        <f t="shared" si="1"/>
        <v>1.58</v>
      </c>
      <c r="O16" s="35">
        <f t="shared" si="1"/>
        <v>0</v>
      </c>
      <c r="P16" s="35">
        <f t="shared" si="1"/>
        <v>1</v>
      </c>
      <c r="Q16" s="35">
        <f t="shared" si="1"/>
        <v>0</v>
      </c>
      <c r="R16" s="35">
        <f t="shared" si="1"/>
        <v>0</v>
      </c>
      <c r="S16" s="35">
        <f t="shared" si="1"/>
        <v>0</v>
      </c>
      <c r="T16" s="35">
        <f t="shared" si="1"/>
        <v>0</v>
      </c>
      <c r="U16" s="35">
        <f t="shared" si="1"/>
        <v>0</v>
      </c>
      <c r="V16" s="35">
        <f t="shared" si="1"/>
        <v>0</v>
      </c>
      <c r="W16" s="35">
        <f t="shared" si="1"/>
        <v>26</v>
      </c>
      <c r="X16" s="35">
        <f t="shared" si="1"/>
        <v>0</v>
      </c>
      <c r="Y16" s="35">
        <f t="shared" si="1"/>
        <v>0</v>
      </c>
      <c r="Z16" s="35">
        <f t="shared" si="1"/>
        <v>0</v>
      </c>
      <c r="AA16" s="35">
        <f t="shared" si="1"/>
        <v>0</v>
      </c>
      <c r="AB16" s="35">
        <f t="shared" si="1"/>
        <v>0</v>
      </c>
      <c r="AC16" s="35">
        <f t="shared" si="1"/>
        <v>0</v>
      </c>
      <c r="AD16" s="35">
        <f t="shared" si="1"/>
        <v>0</v>
      </c>
      <c r="AE16" s="35">
        <f t="shared" si="1"/>
        <v>0</v>
      </c>
      <c r="AF16" s="35">
        <f t="shared" si="1"/>
        <v>0</v>
      </c>
      <c r="AG16" s="35">
        <f t="shared" si="1"/>
        <v>60</v>
      </c>
      <c r="AH16" s="35">
        <f t="shared" si="1"/>
        <v>0</v>
      </c>
      <c r="AI16" s="35">
        <f t="shared" si="1"/>
        <v>0</v>
      </c>
      <c r="AJ16" s="35">
        <f t="shared" si="1"/>
        <v>0</v>
      </c>
      <c r="AK16" s="35">
        <f t="shared" si="1"/>
        <v>0</v>
      </c>
      <c r="AL16" s="35">
        <f t="shared" si="1"/>
        <v>0</v>
      </c>
      <c r="AM16" s="35">
        <f t="shared" si="1"/>
        <v>0</v>
      </c>
      <c r="AN16" s="35">
        <f t="shared" si="1"/>
        <v>0</v>
      </c>
      <c r="AO16" s="35">
        <f t="shared" si="1"/>
        <v>0</v>
      </c>
      <c r="AP16" s="35">
        <f t="shared" si="1"/>
        <v>0</v>
      </c>
      <c r="AQ16" s="35">
        <f t="shared" si="1"/>
        <v>0</v>
      </c>
      <c r="AR16" s="35">
        <f t="shared" si="1"/>
        <v>0</v>
      </c>
      <c r="AS16" s="35">
        <f t="shared" si="1"/>
        <v>0</v>
      </c>
      <c r="AT16" s="35">
        <f t="shared" si="1"/>
        <v>13</v>
      </c>
      <c r="AU16" s="35">
        <f t="shared" si="1"/>
        <v>0</v>
      </c>
      <c r="AV16" s="35">
        <f t="shared" si="1"/>
        <v>0</v>
      </c>
      <c r="AW16" s="35">
        <f t="shared" si="1"/>
        <v>0</v>
      </c>
      <c r="AX16" s="35">
        <f t="shared" si="1"/>
        <v>0</v>
      </c>
      <c r="AY16" s="35">
        <f t="shared" si="1"/>
        <v>0</v>
      </c>
      <c r="AZ16" s="35">
        <f t="shared" si="1"/>
        <v>0</v>
      </c>
      <c r="BA16" s="35">
        <f t="shared" si="1"/>
        <v>0</v>
      </c>
      <c r="BB16" s="35">
        <f t="shared" si="1"/>
        <v>0</v>
      </c>
      <c r="BC16" s="35">
        <f t="shared" si="1"/>
        <v>0</v>
      </c>
      <c r="BD16" s="35">
        <f t="shared" si="1"/>
        <v>0</v>
      </c>
      <c r="BE16" s="35">
        <f t="shared" si="1"/>
        <v>0</v>
      </c>
      <c r="BF16" s="35">
        <f t="shared" si="1"/>
        <v>0</v>
      </c>
      <c r="BG16" s="35">
        <f t="shared" si="1"/>
        <v>0</v>
      </c>
      <c r="BH16" s="35">
        <f t="shared" si="1"/>
        <v>0</v>
      </c>
      <c r="BI16" s="35">
        <f t="shared" si="1"/>
        <v>0</v>
      </c>
      <c r="BJ16" s="35">
        <f t="shared" si="1"/>
        <v>0</v>
      </c>
      <c r="BK16" s="35">
        <f t="shared" si="1"/>
        <v>0</v>
      </c>
      <c r="BL16" s="35">
        <f t="shared" si="1"/>
        <v>0</v>
      </c>
      <c r="BM16" s="35">
        <f t="shared" si="1"/>
        <v>0</v>
      </c>
      <c r="BN16" s="35">
        <f t="shared" si="1"/>
        <v>0</v>
      </c>
      <c r="BO16" s="35">
        <f t="shared" si="1"/>
        <v>0</v>
      </c>
      <c r="BP16" s="35">
        <f t="shared" si="1"/>
        <v>0</v>
      </c>
      <c r="BQ16" s="35">
        <f t="shared" si="1"/>
        <v>0</v>
      </c>
      <c r="BR16" s="35">
        <f t="shared" si="1"/>
        <v>0</v>
      </c>
      <c r="BS16" s="35">
        <f t="shared" si="1"/>
        <v>0</v>
      </c>
      <c r="BT16" s="35">
        <f t="shared" si="1"/>
        <v>0</v>
      </c>
      <c r="BU16" s="35">
        <f t="shared" si="1"/>
        <v>0</v>
      </c>
      <c r="BV16" s="35">
        <f t="shared" si="1"/>
        <v>0</v>
      </c>
      <c r="BW16" s="35">
        <f t="shared" si="1"/>
        <v>60</v>
      </c>
      <c r="BX16" s="35">
        <f t="shared" si="1"/>
        <v>40</v>
      </c>
      <c r="BY16" s="35">
        <f t="shared" si="1"/>
        <v>0</v>
      </c>
      <c r="BZ16" s="35">
        <f t="shared" si="1"/>
        <v>30</v>
      </c>
    </row>
    <row r="17" spans="1:79" hidden="1">
      <c r="A17" s="634" t="s">
        <v>54</v>
      </c>
      <c r="B17" s="635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36">
        <f t="shared" si="2"/>
        <v>100</v>
      </c>
      <c r="K17" s="36">
        <f t="shared" si="2"/>
        <v>100</v>
      </c>
      <c r="L17" s="36">
        <f t="shared" si="2"/>
        <v>100</v>
      </c>
      <c r="M17" s="36">
        <f t="shared" si="2"/>
        <v>100</v>
      </c>
      <c r="N17" s="36">
        <f t="shared" si="2"/>
        <v>100</v>
      </c>
      <c r="O17" s="36">
        <f t="shared" si="2"/>
        <v>100</v>
      </c>
      <c r="P17" s="36">
        <f t="shared" si="2"/>
        <v>100</v>
      </c>
      <c r="Q17" s="36">
        <f t="shared" si="2"/>
        <v>100</v>
      </c>
      <c r="R17" s="36">
        <f t="shared" si="2"/>
        <v>100</v>
      </c>
      <c r="S17" s="36">
        <f t="shared" si="2"/>
        <v>100</v>
      </c>
      <c r="T17" s="36">
        <f t="shared" si="2"/>
        <v>100</v>
      </c>
      <c r="U17" s="36">
        <f t="shared" si="2"/>
        <v>100</v>
      </c>
      <c r="V17" s="36">
        <f t="shared" si="2"/>
        <v>100</v>
      </c>
      <c r="W17" s="36">
        <f t="shared" si="2"/>
        <v>100</v>
      </c>
      <c r="X17" s="36">
        <f t="shared" si="2"/>
        <v>100</v>
      </c>
      <c r="Y17" s="36">
        <f t="shared" si="2"/>
        <v>100</v>
      </c>
      <c r="Z17" s="36">
        <f t="shared" si="2"/>
        <v>100</v>
      </c>
      <c r="AA17" s="36">
        <f t="shared" si="2"/>
        <v>100</v>
      </c>
      <c r="AB17" s="36">
        <f t="shared" si="2"/>
        <v>100</v>
      </c>
      <c r="AC17" s="36">
        <f t="shared" si="2"/>
        <v>100</v>
      </c>
      <c r="AD17" s="36">
        <f t="shared" si="2"/>
        <v>100</v>
      </c>
      <c r="AE17" s="36">
        <f t="shared" si="2"/>
        <v>100</v>
      </c>
      <c r="AF17" s="36">
        <f t="shared" si="2"/>
        <v>100</v>
      </c>
      <c r="AG17" s="36">
        <f t="shared" si="2"/>
        <v>100</v>
      </c>
      <c r="AH17" s="36">
        <f t="shared" si="2"/>
        <v>100</v>
      </c>
      <c r="AI17" s="36">
        <f t="shared" si="2"/>
        <v>100</v>
      </c>
      <c r="AJ17" s="36">
        <f t="shared" si="2"/>
        <v>100</v>
      </c>
      <c r="AK17" s="36">
        <f t="shared" si="2"/>
        <v>100</v>
      </c>
      <c r="AL17" s="36">
        <f t="shared" si="2"/>
        <v>100</v>
      </c>
      <c r="AM17" s="36">
        <f t="shared" si="2"/>
        <v>100</v>
      </c>
      <c r="AN17" s="36">
        <f t="shared" si="2"/>
        <v>100</v>
      </c>
      <c r="AO17" s="36">
        <f t="shared" si="2"/>
        <v>100</v>
      </c>
      <c r="AP17" s="36">
        <f t="shared" si="2"/>
        <v>100</v>
      </c>
      <c r="AQ17" s="36">
        <f t="shared" si="2"/>
        <v>100</v>
      </c>
      <c r="AR17" s="36">
        <f t="shared" si="2"/>
        <v>100</v>
      </c>
      <c r="AS17" s="36">
        <f t="shared" si="2"/>
        <v>100</v>
      </c>
      <c r="AT17" s="36">
        <f t="shared" si="2"/>
        <v>100</v>
      </c>
      <c r="AU17" s="36">
        <f t="shared" si="2"/>
        <v>100</v>
      </c>
      <c r="AV17" s="36">
        <f t="shared" si="2"/>
        <v>100</v>
      </c>
      <c r="AW17" s="36">
        <f t="shared" si="2"/>
        <v>100</v>
      </c>
      <c r="AX17" s="36">
        <f t="shared" si="2"/>
        <v>100</v>
      </c>
      <c r="AY17" s="36">
        <f t="shared" si="2"/>
        <v>100</v>
      </c>
      <c r="AZ17" s="36">
        <f t="shared" si="2"/>
        <v>100</v>
      </c>
      <c r="BA17" s="36">
        <f t="shared" si="2"/>
        <v>100</v>
      </c>
      <c r="BB17" s="36">
        <f t="shared" si="2"/>
        <v>100</v>
      </c>
      <c r="BC17" s="36">
        <f t="shared" si="2"/>
        <v>100</v>
      </c>
      <c r="BD17" s="36">
        <f t="shared" si="2"/>
        <v>100</v>
      </c>
      <c r="BE17" s="36">
        <f t="shared" si="2"/>
        <v>100</v>
      </c>
      <c r="BF17" s="36">
        <f t="shared" si="2"/>
        <v>100</v>
      </c>
      <c r="BG17" s="36">
        <f t="shared" si="2"/>
        <v>100</v>
      </c>
      <c r="BH17" s="36">
        <f t="shared" si="2"/>
        <v>100</v>
      </c>
      <c r="BI17" s="36">
        <f t="shared" si="2"/>
        <v>100</v>
      </c>
      <c r="BJ17" s="36">
        <f t="shared" si="2"/>
        <v>100</v>
      </c>
      <c r="BK17" s="36">
        <f t="shared" si="2"/>
        <v>100</v>
      </c>
      <c r="BL17" s="36">
        <f t="shared" si="2"/>
        <v>100</v>
      </c>
      <c r="BM17" s="36">
        <f t="shared" si="2"/>
        <v>100</v>
      </c>
      <c r="BN17" s="36">
        <f t="shared" si="2"/>
        <v>100</v>
      </c>
      <c r="BO17" s="36">
        <f t="shared" si="2"/>
        <v>100</v>
      </c>
      <c r="BP17" s="36">
        <f t="shared" ref="BP17:BZ17" si="3">BO17</f>
        <v>100</v>
      </c>
      <c r="BQ17" s="36">
        <f t="shared" si="3"/>
        <v>100</v>
      </c>
      <c r="BR17" s="36">
        <f t="shared" si="3"/>
        <v>100</v>
      </c>
      <c r="BS17" s="36">
        <f t="shared" si="3"/>
        <v>100</v>
      </c>
      <c r="BT17" s="36">
        <f t="shared" si="3"/>
        <v>100</v>
      </c>
      <c r="BU17" s="36">
        <f t="shared" si="3"/>
        <v>100</v>
      </c>
      <c r="BV17" s="36">
        <f t="shared" si="3"/>
        <v>100</v>
      </c>
      <c r="BW17" s="36">
        <f t="shared" si="3"/>
        <v>100</v>
      </c>
      <c r="BX17" s="36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4">D16*D17/1000</f>
        <v>0</v>
      </c>
      <c r="E19" s="413">
        <f t="shared" si="4"/>
        <v>0</v>
      </c>
      <c r="F19" s="413">
        <f t="shared" si="4"/>
        <v>0</v>
      </c>
      <c r="G19" s="413">
        <f>G16*G17</f>
        <v>0</v>
      </c>
      <c r="H19" s="413">
        <f t="shared" si="4"/>
        <v>0</v>
      </c>
      <c r="I19" s="413">
        <f t="shared" si="4"/>
        <v>0</v>
      </c>
      <c r="J19" s="439">
        <f t="shared" si="4"/>
        <v>0</v>
      </c>
      <c r="K19" s="439">
        <f t="shared" si="4"/>
        <v>0</v>
      </c>
      <c r="L19" s="439">
        <f t="shared" si="4"/>
        <v>0.43</v>
      </c>
      <c r="M19" s="439">
        <f t="shared" si="4"/>
        <v>1.2</v>
      </c>
      <c r="N19" s="439">
        <f t="shared" si="4"/>
        <v>0.158</v>
      </c>
      <c r="O19" s="439">
        <f t="shared" si="4"/>
        <v>0</v>
      </c>
      <c r="P19" s="439">
        <f t="shared" si="4"/>
        <v>0.1</v>
      </c>
      <c r="Q19" s="439">
        <f>Q16*Q17</f>
        <v>0</v>
      </c>
      <c r="R19" s="439">
        <f t="shared" si="4"/>
        <v>0</v>
      </c>
      <c r="S19" s="439">
        <f>S16*S17/1000</f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2.6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0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6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1.3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ref="BP19:BY19" si="5">BP16*BP17/1000</f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0</v>
      </c>
      <c r="BW19" s="439">
        <f t="shared" si="5"/>
        <v>6</v>
      </c>
      <c r="BX19" s="439">
        <f t="shared" si="5"/>
        <v>4</v>
      </c>
      <c r="BY19" s="38">
        <f t="shared" si="5"/>
        <v>0</v>
      </c>
      <c r="BZ19" s="505">
        <f>BZ16*BZ17/1000</f>
        <v>3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41">
        <f>ССЫЛКИ!BW3</f>
        <v>510</v>
      </c>
      <c r="BZ20" s="514">
        <f>ССЫЛКИ!BX3</f>
        <v>580</v>
      </c>
    </row>
    <row r="21" spans="1:79" ht="15.75" customHeight="1">
      <c r="A21" s="593" t="s">
        <v>56</v>
      </c>
      <c r="B21" s="594"/>
      <c r="C21" s="441">
        <f>SUM(D21:BZ21)</f>
        <v>7442</v>
      </c>
      <c r="D21" s="433">
        <f t="shared" ref="D21:BZ21" si="6">D19*D20</f>
        <v>0</v>
      </c>
      <c r="E21" s="435">
        <f t="shared" si="6"/>
        <v>0</v>
      </c>
      <c r="F21" s="412">
        <f t="shared" si="6"/>
        <v>0</v>
      </c>
      <c r="G21" s="413">
        <f t="shared" si="6"/>
        <v>0</v>
      </c>
      <c r="H21" s="413">
        <f t="shared" si="6"/>
        <v>0</v>
      </c>
      <c r="I21" s="413">
        <f t="shared" si="6"/>
        <v>0</v>
      </c>
      <c r="J21" s="439">
        <f t="shared" si="6"/>
        <v>0</v>
      </c>
      <c r="K21" s="439">
        <f t="shared" si="6"/>
        <v>0</v>
      </c>
      <c r="L21" s="439">
        <f t="shared" si="6"/>
        <v>57.62</v>
      </c>
      <c r="M21" s="439">
        <f t="shared" si="6"/>
        <v>94.8</v>
      </c>
      <c r="N21" s="439">
        <f t="shared" si="6"/>
        <v>1.58</v>
      </c>
      <c r="O21" s="439">
        <f t="shared" si="6"/>
        <v>0</v>
      </c>
      <c r="P21" s="439">
        <f t="shared" si="6"/>
        <v>95</v>
      </c>
      <c r="Q21" s="439">
        <f t="shared" si="6"/>
        <v>0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0</v>
      </c>
      <c r="W21" s="439">
        <f t="shared" si="6"/>
        <v>780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0</v>
      </c>
      <c r="AB21" s="439">
        <f t="shared" si="6"/>
        <v>0</v>
      </c>
      <c r="AC21" s="439">
        <f t="shared" si="6"/>
        <v>0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540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1261</v>
      </c>
      <c r="AU21" s="439">
        <f t="shared" si="6"/>
        <v>0</v>
      </c>
      <c r="AV21" s="439">
        <f t="shared" si="6"/>
        <v>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0</v>
      </c>
      <c r="BA21" s="439">
        <f t="shared" si="6"/>
        <v>0</v>
      </c>
      <c r="BB21" s="439">
        <f t="shared" si="6"/>
        <v>0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0</v>
      </c>
      <c r="BI21" s="439">
        <f t="shared" si="6"/>
        <v>0</v>
      </c>
      <c r="BJ21" s="439">
        <f t="shared" si="6"/>
        <v>0</v>
      </c>
      <c r="BK21" s="439">
        <f t="shared" si="6"/>
        <v>0</v>
      </c>
      <c r="BL21" s="439">
        <f t="shared" si="6"/>
        <v>0</v>
      </c>
      <c r="BM21" s="439">
        <f t="shared" si="6"/>
        <v>0</v>
      </c>
      <c r="BN21" s="439">
        <f t="shared" si="6"/>
        <v>0</v>
      </c>
      <c r="BO21" s="439">
        <f t="shared" si="6"/>
        <v>0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0</v>
      </c>
      <c r="BW21" s="439">
        <f t="shared" si="6"/>
        <v>2640</v>
      </c>
      <c r="BX21" s="439">
        <f t="shared" si="6"/>
        <v>232</v>
      </c>
      <c r="BY21" s="42">
        <f t="shared" si="6"/>
        <v>0</v>
      </c>
      <c r="BZ21" s="515">
        <f t="shared" si="6"/>
        <v>1740</v>
      </c>
    </row>
    <row r="22" spans="1:79" ht="15.75" customHeight="1">
      <c r="A22" s="593" t="s">
        <v>57</v>
      </c>
      <c r="B22" s="594"/>
      <c r="C22" s="449">
        <f>C21/C18</f>
        <v>74.42</v>
      </c>
    </row>
    <row r="23" spans="1:79" ht="14.25" hidden="1">
      <c r="G23">
        <f ca="1">SUMPRODUCT(SIGN(CELL("width",OFFSET(D33,,N(INDEX(COLUMN(D33:BZ33)-COLUMN(D33),))))),D33:BZ33)</f>
        <v>7442</v>
      </c>
      <c r="J23">
        <f>ROUND((((71.71-C22))*100+SUM(N8:N10)),4)</f>
        <v>-269.42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4.3</v>
      </c>
      <c r="M28" s="15">
        <f t="shared" si="7"/>
        <v>12</v>
      </c>
      <c r="N28" s="15">
        <f t="shared" si="7"/>
        <v>1.58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26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60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60</v>
      </c>
      <c r="BX28" s="15">
        <f t="shared" si="8"/>
        <v>40</v>
      </c>
      <c r="BY28" s="16">
        <f>SUM(BY8:BY15)</f>
        <v>0</v>
      </c>
      <c r="BZ28" s="16">
        <f>SUM(BZ8:BZ15)</f>
        <v>30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 thickTop="1">
      <c r="A31" s="588" t="s">
        <v>55</v>
      </c>
      <c r="B31" s="589"/>
      <c r="C31" s="20"/>
      <c r="D31" s="80">
        <f>D28*D29/1000</f>
        <v>0</v>
      </c>
      <c r="E31" s="40">
        <f t="shared" ref="E31:BP31" si="11">E28*E29/1000</f>
        <v>0</v>
      </c>
      <c r="F31" s="40">
        <f t="shared" si="11"/>
        <v>0</v>
      </c>
      <c r="G31" s="40">
        <f>G28*G29</f>
        <v>0</v>
      </c>
      <c r="H31" s="40">
        <f t="shared" si="11"/>
        <v>0</v>
      </c>
      <c r="I31" s="40">
        <f t="shared" si="11"/>
        <v>0</v>
      </c>
      <c r="J31" s="40">
        <f t="shared" si="11"/>
        <v>0</v>
      </c>
      <c r="K31" s="40">
        <f t="shared" si="11"/>
        <v>0</v>
      </c>
      <c r="L31" s="40">
        <f t="shared" si="11"/>
        <v>0.43</v>
      </c>
      <c r="M31" s="40">
        <f t="shared" si="11"/>
        <v>1.2</v>
      </c>
      <c r="N31" s="40">
        <f t="shared" si="11"/>
        <v>0.158</v>
      </c>
      <c r="O31" s="40">
        <f t="shared" si="11"/>
        <v>0</v>
      </c>
      <c r="P31" s="40">
        <f t="shared" si="11"/>
        <v>0.1</v>
      </c>
      <c r="Q31" s="40">
        <f>Q28*Q29</f>
        <v>0</v>
      </c>
      <c r="R31" s="40">
        <f t="shared" si="11"/>
        <v>0</v>
      </c>
      <c r="S31" s="40">
        <f>S28*S29/1000</f>
        <v>0</v>
      </c>
      <c r="T31" s="40">
        <f t="shared" si="11"/>
        <v>0</v>
      </c>
      <c r="U31" s="40">
        <f t="shared" si="11"/>
        <v>0</v>
      </c>
      <c r="V31" s="40">
        <f t="shared" si="11"/>
        <v>0</v>
      </c>
      <c r="W31" s="40">
        <f t="shared" si="11"/>
        <v>2.6</v>
      </c>
      <c r="X31" s="40">
        <f t="shared" si="11"/>
        <v>0</v>
      </c>
      <c r="Y31" s="40">
        <f t="shared" si="11"/>
        <v>0</v>
      </c>
      <c r="Z31" s="40">
        <f t="shared" si="11"/>
        <v>0</v>
      </c>
      <c r="AA31" s="40">
        <f t="shared" si="11"/>
        <v>0</v>
      </c>
      <c r="AB31" s="40">
        <f t="shared" si="11"/>
        <v>0</v>
      </c>
      <c r="AC31" s="40">
        <f t="shared" si="11"/>
        <v>0</v>
      </c>
      <c r="AD31" s="40">
        <f t="shared" si="11"/>
        <v>0</v>
      </c>
      <c r="AE31" s="40">
        <f t="shared" si="11"/>
        <v>0</v>
      </c>
      <c r="AF31" s="40">
        <f t="shared" si="11"/>
        <v>0</v>
      </c>
      <c r="AG31" s="40">
        <f t="shared" si="11"/>
        <v>6</v>
      </c>
      <c r="AH31" s="40">
        <f t="shared" si="11"/>
        <v>0</v>
      </c>
      <c r="AI31" s="40">
        <f t="shared" si="11"/>
        <v>0</v>
      </c>
      <c r="AJ31" s="40">
        <f t="shared" si="11"/>
        <v>0</v>
      </c>
      <c r="AK31" s="40">
        <f t="shared" si="11"/>
        <v>0</v>
      </c>
      <c r="AL31" s="40">
        <f t="shared" si="11"/>
        <v>0</v>
      </c>
      <c r="AM31" s="40">
        <f t="shared" si="11"/>
        <v>0</v>
      </c>
      <c r="AN31" s="40">
        <f t="shared" si="11"/>
        <v>0</v>
      </c>
      <c r="AO31" s="40">
        <f t="shared" si="11"/>
        <v>0</v>
      </c>
      <c r="AP31" s="40">
        <f t="shared" si="11"/>
        <v>0</v>
      </c>
      <c r="AQ31" s="40">
        <f t="shared" si="11"/>
        <v>0</v>
      </c>
      <c r="AR31" s="40">
        <f t="shared" si="11"/>
        <v>0</v>
      </c>
      <c r="AS31" s="40">
        <f t="shared" si="11"/>
        <v>0</v>
      </c>
      <c r="AT31" s="40">
        <f t="shared" si="11"/>
        <v>1.3</v>
      </c>
      <c r="AU31" s="40">
        <f t="shared" si="11"/>
        <v>0</v>
      </c>
      <c r="AV31" s="40">
        <f t="shared" si="11"/>
        <v>0</v>
      </c>
      <c r="AW31" s="40">
        <f t="shared" si="11"/>
        <v>0</v>
      </c>
      <c r="AX31" s="40">
        <f t="shared" si="11"/>
        <v>0</v>
      </c>
      <c r="AY31" s="40">
        <f t="shared" si="11"/>
        <v>0</v>
      </c>
      <c r="AZ31" s="40">
        <f t="shared" si="11"/>
        <v>0</v>
      </c>
      <c r="BA31" s="40">
        <f t="shared" si="11"/>
        <v>0</v>
      </c>
      <c r="BB31" s="40">
        <f t="shared" si="11"/>
        <v>0</v>
      </c>
      <c r="BC31" s="40">
        <f t="shared" si="11"/>
        <v>0</v>
      </c>
      <c r="BD31" s="40">
        <f t="shared" si="11"/>
        <v>0</v>
      </c>
      <c r="BE31" s="40">
        <f t="shared" si="11"/>
        <v>0</v>
      </c>
      <c r="BF31" s="40">
        <f t="shared" si="11"/>
        <v>0</v>
      </c>
      <c r="BG31" s="40">
        <f t="shared" si="11"/>
        <v>0</v>
      </c>
      <c r="BH31" s="40">
        <f t="shared" si="11"/>
        <v>0</v>
      </c>
      <c r="BI31" s="40">
        <f t="shared" si="11"/>
        <v>0</v>
      </c>
      <c r="BJ31" s="40">
        <f t="shared" si="11"/>
        <v>0</v>
      </c>
      <c r="BK31" s="40">
        <f t="shared" si="11"/>
        <v>0</v>
      </c>
      <c r="BL31" s="40">
        <f t="shared" si="11"/>
        <v>0</v>
      </c>
      <c r="BM31" s="40">
        <f t="shared" si="11"/>
        <v>0</v>
      </c>
      <c r="BN31" s="40">
        <f t="shared" si="11"/>
        <v>0</v>
      </c>
      <c r="BO31" s="40">
        <f t="shared" si="11"/>
        <v>0</v>
      </c>
      <c r="BP31" s="40">
        <f t="shared" si="11"/>
        <v>0</v>
      </c>
      <c r="BQ31" s="40">
        <f t="shared" ref="BQ31:BY31" si="12">BQ28*BQ29/1000</f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0</v>
      </c>
      <c r="BW31" s="40">
        <f t="shared" si="12"/>
        <v>6</v>
      </c>
      <c r="BX31" s="40">
        <f t="shared" si="12"/>
        <v>4</v>
      </c>
      <c r="BY31" s="38">
        <f t="shared" si="12"/>
        <v>0</v>
      </c>
      <c r="BZ31" s="38">
        <f>BZ28*BZ29/1000</f>
        <v>3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92">
        <f t="shared" si="13"/>
        <v>0</v>
      </c>
      <c r="L33" s="92">
        <f t="shared" si="13"/>
        <v>57.62</v>
      </c>
      <c r="M33" s="92">
        <f t="shared" si="13"/>
        <v>94.8</v>
      </c>
      <c r="N33" s="92">
        <f t="shared" si="13"/>
        <v>1.58</v>
      </c>
      <c r="O33" s="92">
        <f t="shared" si="13"/>
        <v>0</v>
      </c>
      <c r="P33" s="92">
        <f t="shared" si="13"/>
        <v>95</v>
      </c>
      <c r="Q33" s="92">
        <f t="shared" si="13"/>
        <v>0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0</v>
      </c>
      <c r="W33" s="92">
        <f t="shared" si="13"/>
        <v>780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0</v>
      </c>
      <c r="AB33" s="92">
        <f t="shared" si="13"/>
        <v>0</v>
      </c>
      <c r="AC33" s="92">
        <f t="shared" si="13"/>
        <v>0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540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1261</v>
      </c>
      <c r="AU33" s="92">
        <f t="shared" si="13"/>
        <v>0</v>
      </c>
      <c r="AV33" s="92">
        <f t="shared" si="13"/>
        <v>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0</v>
      </c>
      <c r="BA33" s="92">
        <f t="shared" si="13"/>
        <v>0</v>
      </c>
      <c r="BB33" s="92">
        <f t="shared" si="13"/>
        <v>0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0</v>
      </c>
      <c r="BI33" s="92">
        <f t="shared" si="13"/>
        <v>0</v>
      </c>
      <c r="BJ33" s="92">
        <f t="shared" si="13"/>
        <v>0</v>
      </c>
      <c r="BK33" s="92">
        <f t="shared" si="13"/>
        <v>0</v>
      </c>
      <c r="BL33" s="92">
        <f t="shared" si="13"/>
        <v>0</v>
      </c>
      <c r="BM33" s="92">
        <f t="shared" si="13"/>
        <v>0</v>
      </c>
      <c r="BN33" s="92">
        <f t="shared" si="13"/>
        <v>0</v>
      </c>
      <c r="BO33" s="92">
        <f t="shared" si="13"/>
        <v>0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0</v>
      </c>
      <c r="BW33" s="92">
        <f t="shared" si="14"/>
        <v>2640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346"/>
      <c r="D38" s="347" t="str">
        <f>ССЫЛКИ!B2</f>
        <v>Вермишель</v>
      </c>
      <c r="E38" s="347" t="str">
        <f>ССЫЛКИ!C2</f>
        <v>Люля полуфаб-т (кг)</v>
      </c>
      <c r="F38" s="347" t="str">
        <f>ССЫЛКИ!D2</f>
        <v>Котлета говяжья полуф-т (кг)</v>
      </c>
      <c r="G38" s="347" t="str">
        <f>ССЫЛКИ!E2</f>
        <v>Какао (Фунтик) (шт)</v>
      </c>
      <c r="H38" s="347" t="str">
        <f>ССЫЛКИ!F2</f>
        <v>Какао порошок</v>
      </c>
      <c r="I38" s="347" t="str">
        <f>ССЫЛКИ!G2</f>
        <v>Кисель фруктовый</v>
      </c>
      <c r="J38" s="347" t="str">
        <f>ССЫЛКИ!H2</f>
        <v>Макароны</v>
      </c>
      <c r="K38" s="347" t="str">
        <f>ССЫЛКИ!I2</f>
        <v>Тефтели говяжьи (кг)</v>
      </c>
      <c r="L38" s="347" t="str">
        <f>ССЫЛКИ!J2</f>
        <v>Масло растительное</v>
      </c>
      <c r="M38" s="347" t="str">
        <f>ССЫЛКИ!K2</f>
        <v>Сахар</v>
      </c>
      <c r="N38" s="347" t="str">
        <f>ССЫЛКИ!L2</f>
        <v>Соль иодир.</v>
      </c>
      <c r="O38" s="347" t="str">
        <f>ССЫЛКИ!M2</f>
        <v>Сухофрукты</v>
      </c>
      <c r="P38" s="347" t="str">
        <f>ССЫЛКИ!N2</f>
        <v>Чай</v>
      </c>
      <c r="Q38" s="347" t="str">
        <f>ССЫЛКИ!O2</f>
        <v>Яйцо куриное (штук)</v>
      </c>
      <c r="R38" s="347" t="str">
        <f>ССЫЛКИ!P2</f>
        <v>Вафли</v>
      </c>
      <c r="S38" s="347" t="str">
        <f>ССЫЛКИ!Q2</f>
        <v>Кексы бездрожжевые (кг.)</v>
      </c>
      <c r="T38" s="347" t="str">
        <f>ССЫЛКИ!R2</f>
        <v>Печенье</v>
      </c>
      <c r="U38" s="347" t="str">
        <f>ССЫЛКИ!S2</f>
        <v>Пряники</v>
      </c>
      <c r="V38" s="347" t="str">
        <f>ССЫЛКИ!T2</f>
        <v>Горошек зеленый конс.</v>
      </c>
      <c r="W38" s="347" t="str">
        <f>ССЫЛКИ!U2</f>
        <v>Кукуруза консервы</v>
      </c>
      <c r="X38" s="347" t="str">
        <f>ССЫЛКИ!V2</f>
        <v>Огурцы маринованые</v>
      </c>
      <c r="Y38" s="347" t="str">
        <f>ССЫЛКИ!W2</f>
        <v>Мука высшего сорт</v>
      </c>
      <c r="Z38" s="347" t="str">
        <f>ССЫЛКИ!X2</f>
        <v>Повидло</v>
      </c>
      <c r="AA38" s="347" t="str">
        <f>ССЫЛКИ!Y2</f>
        <v>Сок фруктовый светлый</v>
      </c>
      <c r="AB38" s="347" t="str">
        <f>ССЫЛКИ!Z2</f>
        <v>Сок фруктовый с мякотью</v>
      </c>
      <c r="AC38" s="347" t="str">
        <f>ССЫЛКИ!AA2</f>
        <v>Томатная паста</v>
      </c>
      <c r="AD38" s="347" t="str">
        <f>ССЫЛКИ!AB2</f>
        <v>Котлета рыбная полуф-т (кг)</v>
      </c>
      <c r="AE38" s="347" t="str">
        <f>ССЫЛКИ!AC2</f>
        <v>Фрикадельки рыбные  полуф-т (кг)</v>
      </c>
      <c r="AF38" s="347" t="str">
        <f>ССЫЛКИ!AD2</f>
        <v>Крупа гороховая</v>
      </c>
      <c r="AG38" s="347" t="str">
        <f>ССЫЛКИ!AE2</f>
        <v>Крупа гречневая</v>
      </c>
      <c r="AH38" s="347" t="str">
        <f>ССЫЛКИ!AF2</f>
        <v>Крупа кукурузная</v>
      </c>
      <c r="AI38" s="347" t="str">
        <f>ССЫЛКИ!AG2</f>
        <v>Крупа манная</v>
      </c>
      <c r="AJ38" s="347" t="str">
        <f>ССЫЛКИ!AH2</f>
        <v>Крупа овсяная</v>
      </c>
      <c r="AK38" s="347" t="str">
        <f>ССЫЛКИ!AI2</f>
        <v>Крупа перловая</v>
      </c>
      <c r="AL38" s="347" t="str">
        <f>ССЫЛКИ!AJ2</f>
        <v>Крупа пшеничная</v>
      </c>
      <c r="AM38" s="347" t="str">
        <f>ССЫЛКИ!AK2</f>
        <v>Крупа пшено шлифованное</v>
      </c>
      <c r="AN38" s="347" t="str">
        <f>ССЫЛКИ!AL2</f>
        <v>Крупа рисовая</v>
      </c>
      <c r="AO38" s="347" t="str">
        <f>ССЫЛКИ!AM2</f>
        <v>Крупа ячневая</v>
      </c>
      <c r="AP38" s="347" t="str">
        <f>ССЫЛКИ!AN2</f>
        <v>Фасоль</v>
      </c>
      <c r="AQ38" s="347" t="str">
        <f>ССЫЛКИ!AO2</f>
        <v>Курага сушеная</v>
      </c>
      <c r="AR38" s="347" t="str">
        <f>ССЫЛКИ!AP2</f>
        <v>БИО йогурт 2.5</v>
      </c>
      <c r="AS38" s="347" t="str">
        <f>ССЫЛКИ!AQ2</f>
        <v>Кефир</v>
      </c>
      <c r="AT38" s="347" t="str">
        <f>ССЫЛКИ!AR2</f>
        <v>Масло сливочное</v>
      </c>
      <c r="AU38" s="347" t="str">
        <f>ССЫЛКИ!AS2</f>
        <v>Молоко разливное</v>
      </c>
      <c r="AV38" s="361" t="str">
        <f>ССЫЛКИ!AT2</f>
        <v>Молоко пастеризованное  2,5</v>
      </c>
      <c r="AW38" s="347" t="str">
        <f>ССЫЛКИ!AU2</f>
        <v>Сгущенное молоко</v>
      </c>
      <c r="AX38" s="347" t="str">
        <f>ССЫЛКИ!AV2</f>
        <v>Сметана</v>
      </c>
      <c r="AY38" s="347" t="str">
        <f>ССЫЛКИ!AW2</f>
        <v>Сыр Российский</v>
      </c>
      <c r="AZ38" s="347" t="str">
        <f>ССЫЛКИ!AX2</f>
        <v>Биточки куриные (кг)</v>
      </c>
      <c r="BA38" s="347" t="str">
        <f>ССЫЛКИ!AY2</f>
        <v>Тушка куринная</v>
      </c>
      <c r="BB38" s="347" t="str">
        <f>ССЫЛКИ!AZ2</f>
        <v>Бедро куриное</v>
      </c>
      <c r="BC38" s="347" t="str">
        <f>ССЫЛКИ!BA2</f>
        <v>Фарш говяжий</v>
      </c>
      <c r="BD38" s="347" t="str">
        <f>ССЫЛКИ!BB2</f>
        <v>Баклажаны свежие</v>
      </c>
      <c r="BE38" s="347" t="str">
        <f>ССЫЛКИ!BC2</f>
        <v>Грудка куриная</v>
      </c>
      <c r="BF38" s="347" t="str">
        <f>ССЫЛКИ!BD2</f>
        <v xml:space="preserve">Перец болгарский </v>
      </c>
      <c r="BG38" s="347" t="str">
        <f>ССЫЛКИ!BE2</f>
        <v xml:space="preserve">Зелень разная </v>
      </c>
      <c r="BH38" s="347" t="str">
        <f>ССЫЛКИ!BF2</f>
        <v>Котлета куриная полуфаб-т (кг)</v>
      </c>
      <c r="BI38" s="347" t="str">
        <f>ССЫЛКИ!BG2</f>
        <v>Капуста</v>
      </c>
      <c r="BJ38" s="347" t="str">
        <f>ССЫЛКИ!BH2</f>
        <v>Картофель</v>
      </c>
      <c r="BK38" s="347" t="str">
        <f>ССЫЛКИ!BI2</f>
        <v>Лук репчатый</v>
      </c>
      <c r="BL38" s="347" t="str">
        <f>ССЫЛКИ!BJ2</f>
        <v>Морковь</v>
      </c>
      <c r="BM38" s="347" t="str">
        <f>ССЫЛКИ!BK2</f>
        <v>Огурцы свежие</v>
      </c>
      <c r="BN38" s="347" t="str">
        <f>ССЫЛКИ!BL2</f>
        <v xml:space="preserve">Помидоры свежие </v>
      </c>
      <c r="BO38" s="347" t="str">
        <f>ССЫЛКИ!BM2</f>
        <v>Свекла столовая</v>
      </c>
      <c r="BP38" s="347" t="str">
        <f>ССЫЛКИ!BN2</f>
        <v>Вареники полуфаб-т (кг)</v>
      </c>
      <c r="BQ38" s="347" t="str">
        <f>ССЫЛКИ!BO2</f>
        <v>Апельсины</v>
      </c>
      <c r="BR38" s="347" t="str">
        <f>ССЫЛКИ!BP2</f>
        <v>Бананы</v>
      </c>
      <c r="BS38" s="347" t="str">
        <f>ССЫЛКИ!BQ2</f>
        <v>Груши</v>
      </c>
      <c r="BT38" s="347" t="str">
        <f>ССЫЛКИ!BR2</f>
        <v>Лимонная кислота</v>
      </c>
      <c r="BU38" s="347" t="str">
        <f>ССЫЛКИ!BS2</f>
        <v>Мандарины</v>
      </c>
      <c r="BV38" s="347" t="str">
        <f>ССЫЛКИ!BT2</f>
        <v>Яблоки</v>
      </c>
      <c r="BW38" s="347" t="str">
        <f>ССЫЛКИ!BU2</f>
        <v>Тефтели куриные</v>
      </c>
      <c r="BX38" s="347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690" t="s">
        <v>340</v>
      </c>
      <c r="B39" s="705"/>
      <c r="C39" s="348"/>
      <c r="D39" s="186"/>
      <c r="E39" s="186"/>
      <c r="F39" s="186"/>
      <c r="G39" s="186"/>
      <c r="H39" s="186"/>
      <c r="I39" s="186"/>
      <c r="J39" s="94"/>
      <c r="K39" s="94"/>
      <c r="L39" s="94">
        <v>4</v>
      </c>
      <c r="M39" s="94"/>
      <c r="N39" s="94">
        <v>1.5</v>
      </c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>
        <v>3</v>
      </c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>
        <v>60</v>
      </c>
      <c r="BC39" s="94"/>
      <c r="BD39" s="94"/>
      <c r="BE39" s="94"/>
      <c r="BF39" s="94"/>
      <c r="BG39" s="94"/>
      <c r="BH39" s="94"/>
      <c r="BI39" s="94"/>
      <c r="BJ39" s="94">
        <v>29</v>
      </c>
      <c r="BK39" s="94">
        <v>7</v>
      </c>
      <c r="BL39" s="94">
        <v>10</v>
      </c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345"/>
      <c r="BZ39" s="198"/>
      <c r="CA39" s="158">
        <f t="shared" ref="CA39:CA44" si="15">SUMPRODUCT($D39:$BZ39,$D$51:$BZ$51)/1000</f>
        <v>17.7</v>
      </c>
    </row>
    <row r="40" spans="1:79">
      <c r="A40" s="599" t="s">
        <v>362</v>
      </c>
      <c r="B40" s="600"/>
      <c r="C40" s="264"/>
      <c r="D40" s="264"/>
      <c r="E40" s="264"/>
      <c r="F40" s="264">
        <v>0</v>
      </c>
      <c r="G40" s="264"/>
      <c r="H40" s="264"/>
      <c r="I40" s="264"/>
      <c r="J40" s="270">
        <v>50</v>
      </c>
      <c r="K40" s="270"/>
      <c r="L40" s="270">
        <v>4</v>
      </c>
      <c r="M40" s="270"/>
      <c r="N40" s="270">
        <v>1.4</v>
      </c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>
        <v>60</v>
      </c>
      <c r="BX40" s="270"/>
      <c r="BY40" s="198"/>
      <c r="BZ40" s="198"/>
      <c r="CA40" s="158">
        <f t="shared" si="15"/>
        <v>32.200000000000003</v>
      </c>
    </row>
    <row r="41" spans="1:79">
      <c r="A41" s="612" t="s">
        <v>301</v>
      </c>
      <c r="B41" s="613"/>
      <c r="C41" s="177"/>
      <c r="D41" s="177"/>
      <c r="E41" s="177"/>
      <c r="F41" s="177"/>
      <c r="G41" s="177"/>
      <c r="H41" s="177"/>
      <c r="I41" s="177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>
        <v>40</v>
      </c>
      <c r="BY41" s="198"/>
      <c r="BZ41" s="198"/>
      <c r="CA41">
        <f t="shared" si="15"/>
        <v>2.3199999999999998</v>
      </c>
    </row>
    <row r="42" spans="1:79">
      <c r="A42" s="599" t="s">
        <v>319</v>
      </c>
      <c r="B42" s="600"/>
      <c r="C42" s="177"/>
      <c r="D42" s="177"/>
      <c r="E42" s="177"/>
      <c r="F42" s="177"/>
      <c r="G42" s="177"/>
      <c r="H42" s="177"/>
      <c r="I42" s="177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>
        <v>200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98"/>
      <c r="BZ42" s="198"/>
      <c r="CA42">
        <f t="shared" si="15"/>
        <v>17</v>
      </c>
    </row>
    <row r="43" spans="1:79">
      <c r="A43" s="599" t="s">
        <v>11</v>
      </c>
      <c r="B43" s="600"/>
      <c r="C43" s="185"/>
      <c r="D43" s="185"/>
      <c r="E43" s="185"/>
      <c r="F43" s="185"/>
      <c r="G43" s="185"/>
      <c r="H43" s="185"/>
      <c r="I43" s="185"/>
      <c r="J43" s="79"/>
      <c r="K43" s="79"/>
      <c r="L43" s="79"/>
      <c r="M43" s="79"/>
      <c r="N43" s="79"/>
      <c r="O43" s="79"/>
      <c r="P43" s="79"/>
      <c r="Q43" s="79"/>
      <c r="R43" s="79">
        <v>20</v>
      </c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177"/>
      <c r="BZ43" s="177"/>
      <c r="CA43">
        <f t="shared" si="15"/>
        <v>5.2</v>
      </c>
    </row>
    <row r="44" spans="1:79">
      <c r="A44" s="653"/>
      <c r="B44" s="590"/>
      <c r="C44" s="266"/>
      <c r="D44" s="266"/>
      <c r="E44" s="266"/>
      <c r="F44" s="266"/>
      <c r="G44" s="266"/>
      <c r="H44" s="266"/>
      <c r="I44" s="266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299"/>
      <c r="BZ44" s="177"/>
      <c r="CA44">
        <f t="shared" si="15"/>
        <v>0</v>
      </c>
    </row>
    <row r="45" spans="1:79">
      <c r="A45" s="653"/>
      <c r="B45" s="589"/>
      <c r="C45" s="264"/>
      <c r="D45" s="264"/>
      <c r="E45" s="264"/>
      <c r="F45" s="264"/>
      <c r="G45" s="264"/>
      <c r="H45" s="264"/>
      <c r="I45" s="264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0"/>
      <c r="BI45" s="270"/>
      <c r="BJ45" s="270"/>
      <c r="BK45" s="270"/>
      <c r="BL45" s="270"/>
      <c r="BM45" s="270"/>
      <c r="BN45" s="270"/>
      <c r="BO45" s="270"/>
      <c r="BP45" s="270"/>
      <c r="BQ45" s="270"/>
      <c r="BR45" s="270"/>
      <c r="BS45" s="270"/>
      <c r="BT45" s="270"/>
      <c r="BU45" s="270"/>
      <c r="BV45" s="270"/>
      <c r="BW45" s="270"/>
      <c r="BX45" s="270"/>
      <c r="BY45" s="177"/>
      <c r="BZ45" s="177"/>
    </row>
    <row r="46" spans="1:79">
      <c r="A46" s="285"/>
      <c r="B46" s="286"/>
      <c r="C46" s="177"/>
      <c r="D46" s="177"/>
      <c r="E46" s="177"/>
      <c r="F46" s="177"/>
      <c r="G46" s="177"/>
      <c r="H46" s="177"/>
      <c r="I46" s="177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77"/>
      <c r="BZ46" s="177"/>
    </row>
    <row r="47" spans="1:79" hidden="1">
      <c r="A47" s="612"/>
      <c r="B47" s="613"/>
      <c r="C47" s="177"/>
      <c r="D47" s="177">
        <f t="shared" ref="D47:I47" si="16">SUM(D39:D45)</f>
        <v>0</v>
      </c>
      <c r="E47" s="177">
        <f t="shared" si="16"/>
        <v>0</v>
      </c>
      <c r="F47" s="177">
        <f t="shared" si="16"/>
        <v>0</v>
      </c>
      <c r="G47" s="177">
        <f t="shared" si="16"/>
        <v>0</v>
      </c>
      <c r="H47" s="177">
        <f t="shared" si="16"/>
        <v>0</v>
      </c>
      <c r="I47" s="177">
        <f t="shared" si="16"/>
        <v>0</v>
      </c>
      <c r="J47" s="177">
        <f>SUM(J39:J45)</f>
        <v>50</v>
      </c>
      <c r="K47" s="177">
        <f t="shared" ref="K47:BV47" si="17">SUM(K39:K45)</f>
        <v>0</v>
      </c>
      <c r="L47" s="177">
        <f t="shared" si="17"/>
        <v>8</v>
      </c>
      <c r="M47" s="177">
        <f t="shared" si="17"/>
        <v>0</v>
      </c>
      <c r="N47" s="177">
        <f t="shared" si="17"/>
        <v>2.9</v>
      </c>
      <c r="O47" s="177">
        <f t="shared" si="17"/>
        <v>0</v>
      </c>
      <c r="P47" s="177">
        <f t="shared" si="17"/>
        <v>0</v>
      </c>
      <c r="Q47" s="177">
        <f t="shared" si="17"/>
        <v>0</v>
      </c>
      <c r="R47" s="177">
        <f t="shared" si="17"/>
        <v>20</v>
      </c>
      <c r="S47" s="177">
        <f t="shared" si="17"/>
        <v>0</v>
      </c>
      <c r="T47" s="177">
        <f t="shared" si="17"/>
        <v>0</v>
      </c>
      <c r="U47" s="177">
        <f t="shared" si="17"/>
        <v>0</v>
      </c>
      <c r="V47" s="177">
        <f t="shared" si="17"/>
        <v>0</v>
      </c>
      <c r="W47" s="177">
        <f t="shared" si="17"/>
        <v>0</v>
      </c>
      <c r="X47" s="177">
        <f t="shared" si="17"/>
        <v>0</v>
      </c>
      <c r="Y47" s="177">
        <f t="shared" si="17"/>
        <v>0</v>
      </c>
      <c r="Z47" s="177">
        <f t="shared" si="17"/>
        <v>0</v>
      </c>
      <c r="AA47" s="177">
        <f t="shared" si="17"/>
        <v>200</v>
      </c>
      <c r="AB47" s="177">
        <f t="shared" si="17"/>
        <v>0</v>
      </c>
      <c r="AC47" s="177">
        <f t="shared" si="17"/>
        <v>3</v>
      </c>
      <c r="AD47" s="177">
        <f t="shared" si="17"/>
        <v>0</v>
      </c>
      <c r="AE47" s="177">
        <f t="shared" si="17"/>
        <v>0</v>
      </c>
      <c r="AF47" s="177">
        <f t="shared" si="17"/>
        <v>0</v>
      </c>
      <c r="AG47" s="177">
        <f t="shared" si="17"/>
        <v>0</v>
      </c>
      <c r="AH47" s="177">
        <f t="shared" si="17"/>
        <v>0</v>
      </c>
      <c r="AI47" s="177">
        <f t="shared" si="17"/>
        <v>0</v>
      </c>
      <c r="AJ47" s="177">
        <f t="shared" si="17"/>
        <v>0</v>
      </c>
      <c r="AK47" s="177">
        <f t="shared" si="17"/>
        <v>0</v>
      </c>
      <c r="AL47" s="177">
        <f t="shared" si="17"/>
        <v>0</v>
      </c>
      <c r="AM47" s="177">
        <f t="shared" si="17"/>
        <v>0</v>
      </c>
      <c r="AN47" s="177">
        <f t="shared" si="17"/>
        <v>0</v>
      </c>
      <c r="AO47" s="177">
        <f t="shared" si="17"/>
        <v>0</v>
      </c>
      <c r="AP47" s="177">
        <f t="shared" si="17"/>
        <v>0</v>
      </c>
      <c r="AQ47" s="177">
        <f t="shared" si="17"/>
        <v>0</v>
      </c>
      <c r="AR47" s="177">
        <f t="shared" si="17"/>
        <v>0</v>
      </c>
      <c r="AS47" s="177">
        <f t="shared" si="17"/>
        <v>0</v>
      </c>
      <c r="AT47" s="177">
        <f t="shared" si="17"/>
        <v>0</v>
      </c>
      <c r="AU47" s="177">
        <f t="shared" si="17"/>
        <v>0</v>
      </c>
      <c r="AV47" s="177">
        <f t="shared" si="17"/>
        <v>0</v>
      </c>
      <c r="AW47" s="177">
        <f t="shared" si="17"/>
        <v>0</v>
      </c>
      <c r="AX47" s="177">
        <f t="shared" si="17"/>
        <v>0</v>
      </c>
      <c r="AY47" s="177">
        <f t="shared" si="17"/>
        <v>0</v>
      </c>
      <c r="AZ47" s="177">
        <f t="shared" si="17"/>
        <v>0</v>
      </c>
      <c r="BA47" s="177">
        <f t="shared" si="17"/>
        <v>0</v>
      </c>
      <c r="BB47" s="177">
        <f t="shared" si="17"/>
        <v>60</v>
      </c>
      <c r="BC47" s="177">
        <f t="shared" si="17"/>
        <v>0</v>
      </c>
      <c r="BD47" s="177">
        <f t="shared" si="17"/>
        <v>0</v>
      </c>
      <c r="BE47" s="177">
        <f t="shared" si="17"/>
        <v>0</v>
      </c>
      <c r="BF47" s="177">
        <f t="shared" si="17"/>
        <v>0</v>
      </c>
      <c r="BG47" s="177">
        <f t="shared" si="17"/>
        <v>0</v>
      </c>
      <c r="BH47" s="177">
        <f t="shared" si="17"/>
        <v>0</v>
      </c>
      <c r="BI47" s="177">
        <f t="shared" si="17"/>
        <v>0</v>
      </c>
      <c r="BJ47" s="177">
        <f t="shared" si="17"/>
        <v>29</v>
      </c>
      <c r="BK47" s="177">
        <f t="shared" si="17"/>
        <v>7</v>
      </c>
      <c r="BL47" s="177">
        <f t="shared" si="17"/>
        <v>10</v>
      </c>
      <c r="BM47" s="177">
        <f t="shared" si="17"/>
        <v>0</v>
      </c>
      <c r="BN47" s="177">
        <f t="shared" si="17"/>
        <v>0</v>
      </c>
      <c r="BO47" s="177">
        <f t="shared" si="17"/>
        <v>0</v>
      </c>
      <c r="BP47" s="177">
        <f t="shared" si="17"/>
        <v>0</v>
      </c>
      <c r="BQ47" s="177">
        <f t="shared" si="17"/>
        <v>0</v>
      </c>
      <c r="BR47" s="177">
        <f t="shared" si="17"/>
        <v>0</v>
      </c>
      <c r="BS47" s="177">
        <f t="shared" si="17"/>
        <v>0</v>
      </c>
      <c r="BT47" s="177">
        <f t="shared" si="17"/>
        <v>0</v>
      </c>
      <c r="BU47" s="177">
        <f t="shared" si="17"/>
        <v>0</v>
      </c>
      <c r="BV47" s="177">
        <f t="shared" si="17"/>
        <v>0</v>
      </c>
      <c r="BW47" s="177">
        <f>SUM(BW39:BW45)</f>
        <v>60</v>
      </c>
      <c r="BX47" s="177">
        <f>SUM(BX39:BX45)</f>
        <v>40</v>
      </c>
      <c r="BY47" s="177">
        <f>SUM(BY39:BY45)</f>
        <v>0</v>
      </c>
      <c r="BZ47" s="177">
        <f>SUM(BZ39:BZ45)</f>
        <v>0</v>
      </c>
    </row>
    <row r="48" spans="1:79" hidden="1">
      <c r="A48" s="614" t="s">
        <v>54</v>
      </c>
      <c r="B48" s="615"/>
      <c r="C48" s="177">
        <f>C49</f>
        <v>100</v>
      </c>
      <c r="D48" s="177">
        <f t="shared" ref="D48:BO48" si="18">C48</f>
        <v>100</v>
      </c>
      <c r="E48" s="177">
        <f t="shared" si="18"/>
        <v>100</v>
      </c>
      <c r="F48" s="177">
        <f t="shared" si="18"/>
        <v>100</v>
      </c>
      <c r="G48" s="177">
        <f t="shared" si="18"/>
        <v>100</v>
      </c>
      <c r="H48" s="177">
        <f t="shared" si="18"/>
        <v>100</v>
      </c>
      <c r="I48" s="177">
        <f t="shared" si="18"/>
        <v>100</v>
      </c>
      <c r="J48" s="177">
        <f t="shared" si="18"/>
        <v>100</v>
      </c>
      <c r="K48" s="177">
        <f t="shared" si="18"/>
        <v>100</v>
      </c>
      <c r="L48" s="177">
        <f t="shared" si="18"/>
        <v>100</v>
      </c>
      <c r="M48" s="177">
        <f t="shared" si="18"/>
        <v>100</v>
      </c>
      <c r="N48" s="177">
        <f t="shared" si="18"/>
        <v>100</v>
      </c>
      <c r="O48" s="177">
        <f t="shared" si="18"/>
        <v>100</v>
      </c>
      <c r="P48" s="177">
        <f t="shared" si="18"/>
        <v>100</v>
      </c>
      <c r="Q48" s="177">
        <f t="shared" si="18"/>
        <v>100</v>
      </c>
      <c r="R48" s="177">
        <f t="shared" si="18"/>
        <v>100</v>
      </c>
      <c r="S48" s="177">
        <f t="shared" si="18"/>
        <v>100</v>
      </c>
      <c r="T48" s="177">
        <f t="shared" si="18"/>
        <v>100</v>
      </c>
      <c r="U48" s="177">
        <f t="shared" si="18"/>
        <v>100</v>
      </c>
      <c r="V48" s="177">
        <f t="shared" si="18"/>
        <v>100</v>
      </c>
      <c r="W48" s="177">
        <f t="shared" si="18"/>
        <v>100</v>
      </c>
      <c r="X48" s="177">
        <f t="shared" si="18"/>
        <v>100</v>
      </c>
      <c r="Y48" s="177">
        <f t="shared" si="18"/>
        <v>100</v>
      </c>
      <c r="Z48" s="177">
        <f t="shared" si="18"/>
        <v>100</v>
      </c>
      <c r="AA48" s="177">
        <f t="shared" si="18"/>
        <v>100</v>
      </c>
      <c r="AB48" s="177">
        <f t="shared" si="18"/>
        <v>100</v>
      </c>
      <c r="AC48" s="177">
        <f t="shared" si="18"/>
        <v>100</v>
      </c>
      <c r="AD48" s="177">
        <f t="shared" si="18"/>
        <v>100</v>
      </c>
      <c r="AE48" s="177">
        <f t="shared" si="18"/>
        <v>100</v>
      </c>
      <c r="AF48" s="177">
        <f t="shared" si="18"/>
        <v>100</v>
      </c>
      <c r="AG48" s="177">
        <f t="shared" si="18"/>
        <v>100</v>
      </c>
      <c r="AH48" s="177">
        <f t="shared" si="18"/>
        <v>100</v>
      </c>
      <c r="AI48" s="177">
        <f t="shared" si="18"/>
        <v>100</v>
      </c>
      <c r="AJ48" s="177">
        <f t="shared" si="18"/>
        <v>100</v>
      </c>
      <c r="AK48" s="177">
        <f t="shared" si="18"/>
        <v>100</v>
      </c>
      <c r="AL48" s="177">
        <f t="shared" si="18"/>
        <v>100</v>
      </c>
      <c r="AM48" s="177">
        <f t="shared" si="18"/>
        <v>100</v>
      </c>
      <c r="AN48" s="177">
        <f t="shared" si="18"/>
        <v>100</v>
      </c>
      <c r="AO48" s="177">
        <f t="shared" si="18"/>
        <v>100</v>
      </c>
      <c r="AP48" s="177">
        <f t="shared" si="18"/>
        <v>100</v>
      </c>
      <c r="AQ48" s="177">
        <f t="shared" si="18"/>
        <v>100</v>
      </c>
      <c r="AR48" s="177">
        <f t="shared" si="18"/>
        <v>100</v>
      </c>
      <c r="AS48" s="177">
        <f t="shared" si="18"/>
        <v>100</v>
      </c>
      <c r="AT48" s="177">
        <f t="shared" si="18"/>
        <v>100</v>
      </c>
      <c r="AU48" s="177">
        <f t="shared" si="18"/>
        <v>100</v>
      </c>
      <c r="AV48" s="177">
        <f t="shared" si="18"/>
        <v>100</v>
      </c>
      <c r="AW48" s="177">
        <f t="shared" si="18"/>
        <v>100</v>
      </c>
      <c r="AX48" s="177">
        <f t="shared" si="18"/>
        <v>100</v>
      </c>
      <c r="AY48" s="177">
        <f t="shared" si="18"/>
        <v>100</v>
      </c>
      <c r="AZ48" s="177">
        <f t="shared" si="18"/>
        <v>100</v>
      </c>
      <c r="BA48" s="177">
        <f t="shared" si="18"/>
        <v>100</v>
      </c>
      <c r="BB48" s="177">
        <f t="shared" si="18"/>
        <v>100</v>
      </c>
      <c r="BC48" s="177">
        <f t="shared" si="18"/>
        <v>100</v>
      </c>
      <c r="BD48" s="177">
        <f t="shared" si="18"/>
        <v>100</v>
      </c>
      <c r="BE48" s="177">
        <f t="shared" si="18"/>
        <v>100</v>
      </c>
      <c r="BF48" s="177">
        <f t="shared" si="18"/>
        <v>100</v>
      </c>
      <c r="BG48" s="177">
        <f t="shared" si="18"/>
        <v>100</v>
      </c>
      <c r="BH48" s="177">
        <f t="shared" si="18"/>
        <v>100</v>
      </c>
      <c r="BI48" s="177">
        <f t="shared" si="18"/>
        <v>100</v>
      </c>
      <c r="BJ48" s="177">
        <f t="shared" si="18"/>
        <v>100</v>
      </c>
      <c r="BK48" s="177">
        <f t="shared" si="18"/>
        <v>100</v>
      </c>
      <c r="BL48" s="177">
        <f t="shared" si="18"/>
        <v>100</v>
      </c>
      <c r="BM48" s="177">
        <f t="shared" si="18"/>
        <v>100</v>
      </c>
      <c r="BN48" s="177">
        <f t="shared" si="18"/>
        <v>100</v>
      </c>
      <c r="BO48" s="177">
        <f t="shared" si="18"/>
        <v>100</v>
      </c>
      <c r="BP48" s="177">
        <f t="shared" ref="BP48:BZ48" si="19">BO48</f>
        <v>100</v>
      </c>
      <c r="BQ48" s="177">
        <f t="shared" si="19"/>
        <v>100</v>
      </c>
      <c r="BR48" s="177">
        <f t="shared" si="19"/>
        <v>100</v>
      </c>
      <c r="BS48" s="177">
        <f t="shared" si="19"/>
        <v>100</v>
      </c>
      <c r="BT48" s="177">
        <f t="shared" si="19"/>
        <v>100</v>
      </c>
      <c r="BU48" s="177">
        <f t="shared" si="19"/>
        <v>100</v>
      </c>
      <c r="BV48" s="177">
        <f t="shared" si="19"/>
        <v>100</v>
      </c>
      <c r="BW48" s="177">
        <f t="shared" si="19"/>
        <v>100</v>
      </c>
      <c r="BX48" s="177">
        <f t="shared" si="19"/>
        <v>100</v>
      </c>
      <c r="BY48" s="177">
        <f t="shared" si="19"/>
        <v>100</v>
      </c>
      <c r="BZ48" s="177">
        <f t="shared" si="19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39">
        <f>J47*J48/1000</f>
        <v>5</v>
      </c>
      <c r="K50" s="439">
        <f>K47*K48/1000</f>
        <v>0</v>
      </c>
      <c r="L50" s="439">
        <f t="shared" ref="L50:BV50" si="20">L47*L48/1000</f>
        <v>0.8</v>
      </c>
      <c r="M50" s="439">
        <f t="shared" si="20"/>
        <v>0</v>
      </c>
      <c r="N50" s="439">
        <f t="shared" si="20"/>
        <v>0.28999999999999998</v>
      </c>
      <c r="O50" s="439">
        <f t="shared" si="20"/>
        <v>0</v>
      </c>
      <c r="P50" s="439">
        <f t="shared" si="20"/>
        <v>0</v>
      </c>
      <c r="Q50" s="439">
        <f t="shared" si="20"/>
        <v>0</v>
      </c>
      <c r="R50" s="439">
        <f t="shared" si="20"/>
        <v>2</v>
      </c>
      <c r="S50" s="439">
        <f t="shared" si="20"/>
        <v>0</v>
      </c>
      <c r="T50" s="439">
        <f t="shared" si="20"/>
        <v>0</v>
      </c>
      <c r="U50" s="439">
        <f t="shared" si="20"/>
        <v>0</v>
      </c>
      <c r="V50" s="439">
        <f t="shared" si="20"/>
        <v>0</v>
      </c>
      <c r="W50" s="439">
        <f t="shared" si="20"/>
        <v>0</v>
      </c>
      <c r="X50" s="439">
        <f t="shared" si="20"/>
        <v>0</v>
      </c>
      <c r="Y50" s="439">
        <f t="shared" si="20"/>
        <v>0</v>
      </c>
      <c r="Z50" s="439">
        <f t="shared" si="20"/>
        <v>0</v>
      </c>
      <c r="AA50" s="439">
        <f t="shared" si="20"/>
        <v>20</v>
      </c>
      <c r="AB50" s="439">
        <f t="shared" si="20"/>
        <v>0</v>
      </c>
      <c r="AC50" s="439">
        <f t="shared" si="20"/>
        <v>0.3</v>
      </c>
      <c r="AD50" s="439">
        <f>AD47*AD48/1000</f>
        <v>0</v>
      </c>
      <c r="AE50" s="439">
        <f>AE47*AE48/1000</f>
        <v>0</v>
      </c>
      <c r="AF50" s="439">
        <f t="shared" si="20"/>
        <v>0</v>
      </c>
      <c r="AG50" s="439">
        <f t="shared" si="20"/>
        <v>0</v>
      </c>
      <c r="AH50" s="439">
        <f t="shared" si="20"/>
        <v>0</v>
      </c>
      <c r="AI50" s="439">
        <f t="shared" si="20"/>
        <v>0</v>
      </c>
      <c r="AJ50" s="439">
        <f t="shared" si="20"/>
        <v>0</v>
      </c>
      <c r="AK50" s="439">
        <f t="shared" si="20"/>
        <v>0</v>
      </c>
      <c r="AL50" s="439">
        <f t="shared" si="20"/>
        <v>0</v>
      </c>
      <c r="AM50" s="439">
        <f t="shared" si="20"/>
        <v>0</v>
      </c>
      <c r="AN50" s="439">
        <f t="shared" si="20"/>
        <v>0</v>
      </c>
      <c r="AO50" s="439">
        <f t="shared" si="20"/>
        <v>0</v>
      </c>
      <c r="AP50" s="439">
        <f t="shared" si="20"/>
        <v>0</v>
      </c>
      <c r="AQ50" s="439">
        <f t="shared" si="20"/>
        <v>0</v>
      </c>
      <c r="AR50" s="439">
        <f t="shared" si="20"/>
        <v>0</v>
      </c>
      <c r="AS50" s="439">
        <f t="shared" si="20"/>
        <v>0</v>
      </c>
      <c r="AT50" s="439">
        <f t="shared" si="20"/>
        <v>0</v>
      </c>
      <c r="AU50" s="439">
        <f t="shared" si="20"/>
        <v>0</v>
      </c>
      <c r="AV50" s="439">
        <f t="shared" si="20"/>
        <v>0</v>
      </c>
      <c r="AW50" s="439">
        <f t="shared" si="20"/>
        <v>0</v>
      </c>
      <c r="AX50" s="439">
        <f t="shared" si="20"/>
        <v>0</v>
      </c>
      <c r="AY50" s="439">
        <f t="shared" si="20"/>
        <v>0</v>
      </c>
      <c r="AZ50" s="439">
        <f>AZ47*AZ48/1000</f>
        <v>0</v>
      </c>
      <c r="BA50" s="439">
        <f t="shared" si="20"/>
        <v>0</v>
      </c>
      <c r="BB50" s="439">
        <f t="shared" si="20"/>
        <v>6</v>
      </c>
      <c r="BC50" s="439">
        <f t="shared" si="20"/>
        <v>0</v>
      </c>
      <c r="BD50" s="439">
        <f t="shared" si="20"/>
        <v>0</v>
      </c>
      <c r="BE50" s="439">
        <f t="shared" si="20"/>
        <v>0</v>
      </c>
      <c r="BF50" s="439">
        <f t="shared" si="20"/>
        <v>0</v>
      </c>
      <c r="BG50" s="439">
        <f t="shared" si="20"/>
        <v>0</v>
      </c>
      <c r="BH50" s="439">
        <f>BH47*BH48/1000</f>
        <v>0</v>
      </c>
      <c r="BI50" s="439">
        <f t="shared" si="20"/>
        <v>0</v>
      </c>
      <c r="BJ50" s="439">
        <f t="shared" si="20"/>
        <v>2.9</v>
      </c>
      <c r="BK50" s="439">
        <f t="shared" si="20"/>
        <v>0.7</v>
      </c>
      <c r="BL50" s="439">
        <f t="shared" si="20"/>
        <v>1</v>
      </c>
      <c r="BM50" s="439">
        <f t="shared" si="20"/>
        <v>0</v>
      </c>
      <c r="BN50" s="439">
        <f t="shared" si="20"/>
        <v>0</v>
      </c>
      <c r="BO50" s="439">
        <f t="shared" si="20"/>
        <v>0</v>
      </c>
      <c r="BP50" s="439">
        <f>BP47*BP48/1000</f>
        <v>0</v>
      </c>
      <c r="BQ50" s="439">
        <f t="shared" si="20"/>
        <v>0</v>
      </c>
      <c r="BR50" s="439">
        <f t="shared" si="20"/>
        <v>0</v>
      </c>
      <c r="BS50" s="439">
        <f t="shared" si="20"/>
        <v>0</v>
      </c>
      <c r="BT50" s="439">
        <f t="shared" si="20"/>
        <v>0</v>
      </c>
      <c r="BU50" s="439">
        <f t="shared" si="20"/>
        <v>0</v>
      </c>
      <c r="BV50" s="439">
        <f t="shared" si="20"/>
        <v>0</v>
      </c>
      <c r="BW50" s="439">
        <f>BW47*BW48/1000</f>
        <v>6</v>
      </c>
      <c r="BX50" s="439">
        <f>BX47*BX48/1000</f>
        <v>4</v>
      </c>
      <c r="BY50" s="181">
        <f>BY47*BY48/1000</f>
        <v>0</v>
      </c>
      <c r="BZ50" s="503">
        <f>BZ47*BZ48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40">
        <f>ССЫЛКИ!H3</f>
        <v>105</v>
      </c>
      <c r="K51" s="44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182">
        <f>ССЫЛКИ!BW3</f>
        <v>510</v>
      </c>
      <c r="BZ51" s="514">
        <f>ССЫЛКИ!BX3</f>
        <v>580</v>
      </c>
    </row>
    <row r="52" spans="1:78" ht="15.75">
      <c r="A52" s="593" t="s">
        <v>56</v>
      </c>
      <c r="B52" s="594"/>
      <c r="C52" s="446">
        <f>SUM(D52:BZ52)</f>
        <v>7442</v>
      </c>
      <c r="D52" s="421">
        <f t="shared" ref="D52:BX52" si="21">D50*D51</f>
        <v>0</v>
      </c>
      <c r="E52" s="430">
        <f t="shared" si="21"/>
        <v>0</v>
      </c>
      <c r="F52" s="422">
        <f t="shared" si="21"/>
        <v>0</v>
      </c>
      <c r="G52" s="417">
        <f t="shared" si="21"/>
        <v>0</v>
      </c>
      <c r="H52" s="417">
        <f t="shared" si="21"/>
        <v>0</v>
      </c>
      <c r="I52" s="417">
        <f t="shared" si="21"/>
        <v>0</v>
      </c>
      <c r="J52" s="439">
        <f t="shared" si="21"/>
        <v>525</v>
      </c>
      <c r="K52" s="439">
        <f t="shared" si="21"/>
        <v>0</v>
      </c>
      <c r="L52" s="439">
        <f t="shared" si="21"/>
        <v>107.2</v>
      </c>
      <c r="M52" s="439">
        <f t="shared" si="21"/>
        <v>0</v>
      </c>
      <c r="N52" s="439">
        <f t="shared" si="21"/>
        <v>2.9</v>
      </c>
      <c r="O52" s="439">
        <f t="shared" si="21"/>
        <v>0</v>
      </c>
      <c r="P52" s="439">
        <f t="shared" si="21"/>
        <v>0</v>
      </c>
      <c r="Q52" s="439">
        <f t="shared" si="21"/>
        <v>0</v>
      </c>
      <c r="R52" s="439">
        <f t="shared" si="21"/>
        <v>520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  <c r="X52" s="439">
        <f t="shared" si="21"/>
        <v>0</v>
      </c>
      <c r="Y52" s="439">
        <f t="shared" si="21"/>
        <v>0</v>
      </c>
      <c r="Z52" s="439">
        <f t="shared" si="21"/>
        <v>0</v>
      </c>
      <c r="AA52" s="439">
        <f t="shared" si="21"/>
        <v>1700</v>
      </c>
      <c r="AB52" s="439">
        <f t="shared" si="21"/>
        <v>0</v>
      </c>
      <c r="AC52" s="439">
        <f t="shared" si="21"/>
        <v>57</v>
      </c>
      <c r="AD52" s="439">
        <f t="shared" si="21"/>
        <v>0</v>
      </c>
      <c r="AE52" s="439">
        <f t="shared" si="21"/>
        <v>0</v>
      </c>
      <c r="AF52" s="439">
        <f t="shared" si="21"/>
        <v>0</v>
      </c>
      <c r="AG52" s="439">
        <f t="shared" si="21"/>
        <v>0</v>
      </c>
      <c r="AH52" s="439">
        <f t="shared" si="21"/>
        <v>0</v>
      </c>
      <c r="AI52" s="439">
        <f t="shared" si="21"/>
        <v>0</v>
      </c>
      <c r="AJ52" s="439">
        <f t="shared" si="21"/>
        <v>0</v>
      </c>
      <c r="AK52" s="439">
        <f t="shared" si="21"/>
        <v>0</v>
      </c>
      <c r="AL52" s="439">
        <f t="shared" si="21"/>
        <v>0</v>
      </c>
      <c r="AM52" s="439">
        <f t="shared" si="21"/>
        <v>0</v>
      </c>
      <c r="AN52" s="439">
        <f t="shared" si="21"/>
        <v>0</v>
      </c>
      <c r="AO52" s="439">
        <f t="shared" si="21"/>
        <v>0</v>
      </c>
      <c r="AP52" s="439">
        <f t="shared" si="21"/>
        <v>0</v>
      </c>
      <c r="AQ52" s="439">
        <f t="shared" si="21"/>
        <v>0</v>
      </c>
      <c r="AR52" s="439">
        <f t="shared" si="21"/>
        <v>0</v>
      </c>
      <c r="AS52" s="439">
        <f t="shared" si="21"/>
        <v>0</v>
      </c>
      <c r="AT52" s="439">
        <f t="shared" si="21"/>
        <v>0</v>
      </c>
      <c r="AU52" s="439">
        <f t="shared" si="21"/>
        <v>0</v>
      </c>
      <c r="AV52" s="439">
        <f t="shared" si="21"/>
        <v>0</v>
      </c>
      <c r="AW52" s="439">
        <f t="shared" si="21"/>
        <v>0</v>
      </c>
      <c r="AX52" s="439">
        <f t="shared" si="21"/>
        <v>0</v>
      </c>
      <c r="AY52" s="439">
        <f t="shared" si="21"/>
        <v>0</v>
      </c>
      <c r="AZ52" s="439">
        <f t="shared" si="21"/>
        <v>0</v>
      </c>
      <c r="BA52" s="439">
        <f t="shared" si="21"/>
        <v>0</v>
      </c>
      <c r="BB52" s="439">
        <f t="shared" si="21"/>
        <v>1440</v>
      </c>
      <c r="BC52" s="439">
        <f t="shared" si="21"/>
        <v>0</v>
      </c>
      <c r="BD52" s="439">
        <f t="shared" si="21"/>
        <v>0</v>
      </c>
      <c r="BE52" s="439">
        <f t="shared" si="21"/>
        <v>0</v>
      </c>
      <c r="BF52" s="439">
        <f t="shared" si="21"/>
        <v>0</v>
      </c>
      <c r="BG52" s="439">
        <f t="shared" si="21"/>
        <v>0</v>
      </c>
      <c r="BH52" s="439">
        <f t="shared" si="21"/>
        <v>0</v>
      </c>
      <c r="BI52" s="439">
        <f t="shared" si="21"/>
        <v>0</v>
      </c>
      <c r="BJ52" s="439">
        <f t="shared" si="21"/>
        <v>133.4</v>
      </c>
      <c r="BK52" s="439">
        <f t="shared" si="21"/>
        <v>24.5</v>
      </c>
      <c r="BL52" s="439">
        <f t="shared" si="21"/>
        <v>60</v>
      </c>
      <c r="BM52" s="439">
        <f t="shared" si="21"/>
        <v>0</v>
      </c>
      <c r="BN52" s="439">
        <f t="shared" si="21"/>
        <v>0</v>
      </c>
      <c r="BO52" s="439">
        <f t="shared" si="21"/>
        <v>0</v>
      </c>
      <c r="BP52" s="439">
        <f t="shared" si="21"/>
        <v>0</v>
      </c>
      <c r="BQ52" s="439">
        <f t="shared" si="21"/>
        <v>0</v>
      </c>
      <c r="BR52" s="439">
        <f t="shared" si="21"/>
        <v>0</v>
      </c>
      <c r="BS52" s="439">
        <f t="shared" si="21"/>
        <v>0</v>
      </c>
      <c r="BT52" s="439">
        <f t="shared" si="21"/>
        <v>0</v>
      </c>
      <c r="BU52" s="439">
        <f t="shared" si="21"/>
        <v>0</v>
      </c>
      <c r="BV52" s="439">
        <f t="shared" si="21"/>
        <v>0</v>
      </c>
      <c r="BW52" s="439">
        <f t="shared" si="21"/>
        <v>2640</v>
      </c>
      <c r="BX52" s="439">
        <f t="shared" si="21"/>
        <v>232</v>
      </c>
      <c r="BY52" s="181">
        <f>BY50*BY51</f>
        <v>0</v>
      </c>
      <c r="BZ52" s="503">
        <f>BZ50*BZ51</f>
        <v>0</v>
      </c>
    </row>
    <row r="53" spans="1:78" ht="15.75">
      <c r="A53" s="593" t="s">
        <v>57</v>
      </c>
      <c r="B53" s="594"/>
      <c r="C53" s="447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idden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612"/>
      <c r="B55" s="613"/>
      <c r="C55" s="177"/>
      <c r="D55" s="177">
        <f t="shared" ref="D55:I55" si="22">SUM(D39:D45)</f>
        <v>0</v>
      </c>
      <c r="E55" s="177">
        <f t="shared" si="22"/>
        <v>0</v>
      </c>
      <c r="F55" s="177">
        <f t="shared" si="22"/>
        <v>0</v>
      </c>
      <c r="G55" s="177">
        <f t="shared" si="22"/>
        <v>0</v>
      </c>
      <c r="H55" s="177">
        <f t="shared" si="22"/>
        <v>0</v>
      </c>
      <c r="I55" s="177">
        <f t="shared" si="22"/>
        <v>0</v>
      </c>
      <c r="J55" s="177">
        <f>SUM(J40:J45)</f>
        <v>50</v>
      </c>
      <c r="K55" s="177">
        <f>SUM(K40:K45)</f>
        <v>0</v>
      </c>
      <c r="L55" s="177">
        <f>SUM(L39:L45)</f>
        <v>8</v>
      </c>
      <c r="M55" s="177">
        <f t="shared" ref="M55:BX55" si="23">SUM(M39:M45)</f>
        <v>0</v>
      </c>
      <c r="N55" s="177">
        <f t="shared" si="23"/>
        <v>2.9</v>
      </c>
      <c r="O55" s="177">
        <f t="shared" si="23"/>
        <v>0</v>
      </c>
      <c r="P55" s="177">
        <f t="shared" si="23"/>
        <v>0</v>
      </c>
      <c r="Q55" s="177">
        <f t="shared" si="23"/>
        <v>0</v>
      </c>
      <c r="R55" s="177">
        <f t="shared" si="23"/>
        <v>20</v>
      </c>
      <c r="S55" s="177">
        <f t="shared" si="23"/>
        <v>0</v>
      </c>
      <c r="T55" s="177">
        <f t="shared" si="23"/>
        <v>0</v>
      </c>
      <c r="U55" s="177">
        <f t="shared" si="23"/>
        <v>0</v>
      </c>
      <c r="V55" s="177">
        <f t="shared" si="23"/>
        <v>0</v>
      </c>
      <c r="W55" s="177">
        <f t="shared" si="23"/>
        <v>0</v>
      </c>
      <c r="X55" s="177">
        <f t="shared" si="23"/>
        <v>0</v>
      </c>
      <c r="Y55" s="177">
        <f t="shared" si="23"/>
        <v>0</v>
      </c>
      <c r="Z55" s="177">
        <f t="shared" si="23"/>
        <v>0</v>
      </c>
      <c r="AA55" s="177">
        <f t="shared" si="23"/>
        <v>200</v>
      </c>
      <c r="AB55" s="177">
        <f t="shared" si="23"/>
        <v>0</v>
      </c>
      <c r="AC55" s="177">
        <f t="shared" si="23"/>
        <v>3</v>
      </c>
      <c r="AD55" s="177">
        <f t="shared" si="23"/>
        <v>0</v>
      </c>
      <c r="AE55" s="177">
        <f t="shared" si="23"/>
        <v>0</v>
      </c>
      <c r="AF55" s="177">
        <f t="shared" si="23"/>
        <v>0</v>
      </c>
      <c r="AG55" s="177">
        <f t="shared" si="23"/>
        <v>0</v>
      </c>
      <c r="AH55" s="177">
        <f t="shared" si="23"/>
        <v>0</v>
      </c>
      <c r="AI55" s="177">
        <f t="shared" si="23"/>
        <v>0</v>
      </c>
      <c r="AJ55" s="177">
        <f t="shared" si="23"/>
        <v>0</v>
      </c>
      <c r="AK55" s="177">
        <f t="shared" si="23"/>
        <v>0</v>
      </c>
      <c r="AL55" s="177">
        <f t="shared" si="23"/>
        <v>0</v>
      </c>
      <c r="AM55" s="177">
        <f t="shared" si="23"/>
        <v>0</v>
      </c>
      <c r="AN55" s="177">
        <f t="shared" si="23"/>
        <v>0</v>
      </c>
      <c r="AO55" s="177">
        <f t="shared" si="23"/>
        <v>0</v>
      </c>
      <c r="AP55" s="177">
        <f t="shared" si="23"/>
        <v>0</v>
      </c>
      <c r="AQ55" s="177">
        <f t="shared" si="23"/>
        <v>0</v>
      </c>
      <c r="AR55" s="177">
        <f t="shared" si="23"/>
        <v>0</v>
      </c>
      <c r="AS55" s="177">
        <f t="shared" si="23"/>
        <v>0</v>
      </c>
      <c r="AT55" s="177">
        <f t="shared" si="23"/>
        <v>0</v>
      </c>
      <c r="AU55" s="177">
        <f t="shared" si="23"/>
        <v>0</v>
      </c>
      <c r="AV55" s="177">
        <f t="shared" si="23"/>
        <v>0</v>
      </c>
      <c r="AW55" s="177">
        <f t="shared" si="23"/>
        <v>0</v>
      </c>
      <c r="AX55" s="177">
        <f t="shared" si="23"/>
        <v>0</v>
      </c>
      <c r="AY55" s="177">
        <f t="shared" si="23"/>
        <v>0</v>
      </c>
      <c r="AZ55" s="177">
        <f t="shared" si="23"/>
        <v>0</v>
      </c>
      <c r="BA55" s="177">
        <f t="shared" si="23"/>
        <v>0</v>
      </c>
      <c r="BB55" s="177">
        <f t="shared" si="23"/>
        <v>60</v>
      </c>
      <c r="BC55" s="177">
        <f t="shared" si="23"/>
        <v>0</v>
      </c>
      <c r="BD55" s="177">
        <f t="shared" si="23"/>
        <v>0</v>
      </c>
      <c r="BE55" s="177">
        <f t="shared" si="23"/>
        <v>0</v>
      </c>
      <c r="BF55" s="177">
        <f t="shared" si="23"/>
        <v>0</v>
      </c>
      <c r="BG55" s="177">
        <f t="shared" si="23"/>
        <v>0</v>
      </c>
      <c r="BH55" s="177">
        <f t="shared" si="23"/>
        <v>0</v>
      </c>
      <c r="BI55" s="177">
        <f t="shared" si="23"/>
        <v>0</v>
      </c>
      <c r="BJ55" s="177">
        <f t="shared" si="23"/>
        <v>29</v>
      </c>
      <c r="BK55" s="177">
        <f t="shared" si="23"/>
        <v>7</v>
      </c>
      <c r="BL55" s="177">
        <f t="shared" si="23"/>
        <v>10</v>
      </c>
      <c r="BM55" s="177">
        <f t="shared" si="23"/>
        <v>0</v>
      </c>
      <c r="BN55" s="177">
        <f t="shared" si="23"/>
        <v>0</v>
      </c>
      <c r="BO55" s="177">
        <f t="shared" si="23"/>
        <v>0</v>
      </c>
      <c r="BP55" s="177">
        <f t="shared" si="23"/>
        <v>0</v>
      </c>
      <c r="BQ55" s="177">
        <f t="shared" si="23"/>
        <v>0</v>
      </c>
      <c r="BR55" s="177">
        <f t="shared" si="23"/>
        <v>0</v>
      </c>
      <c r="BS55" s="177">
        <f t="shared" si="23"/>
        <v>0</v>
      </c>
      <c r="BT55" s="177">
        <f t="shared" si="23"/>
        <v>0</v>
      </c>
      <c r="BU55" s="177">
        <f t="shared" si="23"/>
        <v>0</v>
      </c>
      <c r="BV55" s="177">
        <f t="shared" si="23"/>
        <v>0</v>
      </c>
      <c r="BW55" s="177">
        <f t="shared" si="23"/>
        <v>60</v>
      </c>
      <c r="BX55" s="177">
        <f t="shared" si="23"/>
        <v>40</v>
      </c>
      <c r="BY55" s="177">
        <f>SUM(BY39:BY45)</f>
        <v>0</v>
      </c>
      <c r="BZ55" s="177">
        <f>SUM(BZ39:BZ45)</f>
        <v>0</v>
      </c>
    </row>
    <row r="56" spans="1:78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4">D56</f>
        <v>100</v>
      </c>
      <c r="F56" s="185">
        <f t="shared" si="24"/>
        <v>100</v>
      </c>
      <c r="G56" s="185">
        <f t="shared" si="24"/>
        <v>100</v>
      </c>
      <c r="H56" s="185">
        <f t="shared" si="24"/>
        <v>100</v>
      </c>
      <c r="I56" s="185">
        <f t="shared" si="24"/>
        <v>100</v>
      </c>
      <c r="J56" s="185">
        <f t="shared" si="24"/>
        <v>100</v>
      </c>
      <c r="K56" s="185">
        <f t="shared" si="24"/>
        <v>100</v>
      </c>
      <c r="L56" s="185">
        <f t="shared" si="24"/>
        <v>100</v>
      </c>
      <c r="M56" s="185">
        <f t="shared" si="24"/>
        <v>100</v>
      </c>
      <c r="N56" s="185">
        <f t="shared" si="24"/>
        <v>100</v>
      </c>
      <c r="O56" s="185">
        <f t="shared" si="24"/>
        <v>100</v>
      </c>
      <c r="P56" s="185">
        <f t="shared" si="24"/>
        <v>100</v>
      </c>
      <c r="Q56" s="185">
        <f t="shared" si="24"/>
        <v>100</v>
      </c>
      <c r="R56" s="185">
        <f t="shared" si="24"/>
        <v>100</v>
      </c>
      <c r="S56" s="185">
        <f t="shared" si="24"/>
        <v>100</v>
      </c>
      <c r="T56" s="185">
        <f t="shared" si="24"/>
        <v>100</v>
      </c>
      <c r="U56" s="185">
        <f t="shared" si="24"/>
        <v>100</v>
      </c>
      <c r="V56" s="185">
        <f t="shared" si="24"/>
        <v>100</v>
      </c>
      <c r="W56" s="185">
        <f t="shared" si="24"/>
        <v>100</v>
      </c>
      <c r="X56" s="185">
        <f t="shared" si="24"/>
        <v>100</v>
      </c>
      <c r="Y56" s="185">
        <f t="shared" si="24"/>
        <v>100</v>
      </c>
      <c r="Z56" s="185">
        <f t="shared" si="24"/>
        <v>100</v>
      </c>
      <c r="AA56" s="185">
        <f t="shared" si="24"/>
        <v>100</v>
      </c>
      <c r="AB56" s="185">
        <f t="shared" si="24"/>
        <v>100</v>
      </c>
      <c r="AC56" s="185">
        <f t="shared" si="24"/>
        <v>100</v>
      </c>
      <c r="AD56" s="185">
        <f t="shared" si="24"/>
        <v>100</v>
      </c>
      <c r="AE56" s="185">
        <f t="shared" si="24"/>
        <v>100</v>
      </c>
      <c r="AF56" s="185">
        <f t="shared" si="24"/>
        <v>100</v>
      </c>
      <c r="AG56" s="185">
        <f t="shared" si="24"/>
        <v>100</v>
      </c>
      <c r="AH56" s="185">
        <f t="shared" si="24"/>
        <v>100</v>
      </c>
      <c r="AI56" s="185">
        <f t="shared" si="24"/>
        <v>100</v>
      </c>
      <c r="AJ56" s="185">
        <f t="shared" si="24"/>
        <v>100</v>
      </c>
      <c r="AK56" s="185">
        <f t="shared" si="24"/>
        <v>100</v>
      </c>
      <c r="AL56" s="185">
        <f t="shared" si="24"/>
        <v>100</v>
      </c>
      <c r="AM56" s="185">
        <f t="shared" si="24"/>
        <v>100</v>
      </c>
      <c r="AN56" s="185">
        <f t="shared" si="24"/>
        <v>100</v>
      </c>
      <c r="AO56" s="185">
        <f t="shared" si="24"/>
        <v>100</v>
      </c>
      <c r="AP56" s="185">
        <f t="shared" si="24"/>
        <v>100</v>
      </c>
      <c r="AQ56" s="185">
        <f t="shared" si="24"/>
        <v>100</v>
      </c>
      <c r="AR56" s="185">
        <f t="shared" si="24"/>
        <v>100</v>
      </c>
      <c r="AS56" s="185">
        <f t="shared" si="24"/>
        <v>100</v>
      </c>
      <c r="AT56" s="185">
        <f t="shared" si="24"/>
        <v>100</v>
      </c>
      <c r="AU56" s="185">
        <f t="shared" si="24"/>
        <v>100</v>
      </c>
      <c r="AV56" s="185">
        <f t="shared" si="24"/>
        <v>100</v>
      </c>
      <c r="AW56" s="185">
        <f t="shared" si="24"/>
        <v>100</v>
      </c>
      <c r="AX56" s="185">
        <f t="shared" si="24"/>
        <v>100</v>
      </c>
      <c r="AY56" s="185">
        <f t="shared" si="24"/>
        <v>100</v>
      </c>
      <c r="AZ56" s="185">
        <f t="shared" si="24"/>
        <v>100</v>
      </c>
      <c r="BA56" s="185">
        <f t="shared" si="24"/>
        <v>100</v>
      </c>
      <c r="BB56" s="185">
        <f t="shared" si="24"/>
        <v>100</v>
      </c>
      <c r="BC56" s="185">
        <f t="shared" si="24"/>
        <v>100</v>
      </c>
      <c r="BD56" s="185">
        <f t="shared" si="24"/>
        <v>100</v>
      </c>
      <c r="BE56" s="185">
        <f t="shared" si="24"/>
        <v>100</v>
      </c>
      <c r="BF56" s="185">
        <f t="shared" si="24"/>
        <v>100</v>
      </c>
      <c r="BG56" s="185">
        <f t="shared" si="24"/>
        <v>100</v>
      </c>
      <c r="BH56" s="185">
        <f t="shared" si="24"/>
        <v>100</v>
      </c>
      <c r="BI56" s="185">
        <f t="shared" si="24"/>
        <v>100</v>
      </c>
      <c r="BJ56" s="185">
        <f t="shared" si="24"/>
        <v>100</v>
      </c>
      <c r="BK56" s="185">
        <f t="shared" si="24"/>
        <v>100</v>
      </c>
      <c r="BL56" s="185">
        <f t="shared" si="24"/>
        <v>100</v>
      </c>
      <c r="BM56" s="185">
        <f t="shared" si="24"/>
        <v>100</v>
      </c>
      <c r="BN56" s="185">
        <f t="shared" si="24"/>
        <v>100</v>
      </c>
      <c r="BO56" s="185">
        <f t="shared" si="24"/>
        <v>100</v>
      </c>
      <c r="BP56" s="185">
        <f t="shared" si="24"/>
        <v>100</v>
      </c>
      <c r="BQ56" s="185">
        <f t="shared" ref="BQ56:BZ56" si="25">BP56</f>
        <v>100</v>
      </c>
      <c r="BR56" s="185">
        <f t="shared" si="25"/>
        <v>100</v>
      </c>
      <c r="BS56" s="185">
        <f t="shared" si="25"/>
        <v>100</v>
      </c>
      <c r="BT56" s="185">
        <f t="shared" si="25"/>
        <v>100</v>
      </c>
      <c r="BU56" s="185">
        <f t="shared" si="25"/>
        <v>100</v>
      </c>
      <c r="BV56" s="185">
        <f t="shared" si="25"/>
        <v>100</v>
      </c>
      <c r="BW56" s="185">
        <f t="shared" si="25"/>
        <v>100</v>
      </c>
      <c r="BX56" s="185">
        <f t="shared" si="25"/>
        <v>100</v>
      </c>
      <c r="BY56" s="185">
        <f t="shared" si="25"/>
        <v>100</v>
      </c>
      <c r="BZ56" s="185">
        <f t="shared" si="25"/>
        <v>100</v>
      </c>
    </row>
    <row r="57" spans="1:78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idden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5</v>
      </c>
      <c r="K58" s="181">
        <f>K55*K56/1000</f>
        <v>0</v>
      </c>
      <c r="L58" s="181">
        <f t="shared" ref="L58:BV58" si="26">L55*L56/1000</f>
        <v>0.8</v>
      </c>
      <c r="M58" s="181">
        <f t="shared" si="26"/>
        <v>0</v>
      </c>
      <c r="N58" s="181">
        <f t="shared" si="26"/>
        <v>0.28999999999999998</v>
      </c>
      <c r="O58" s="181">
        <f t="shared" si="26"/>
        <v>0</v>
      </c>
      <c r="P58" s="181">
        <f t="shared" si="26"/>
        <v>0</v>
      </c>
      <c r="Q58" s="181">
        <f t="shared" si="26"/>
        <v>0</v>
      </c>
      <c r="R58" s="181">
        <f t="shared" si="26"/>
        <v>2</v>
      </c>
      <c r="S58" s="181">
        <f t="shared" si="26"/>
        <v>0</v>
      </c>
      <c r="T58" s="181">
        <f t="shared" si="26"/>
        <v>0</v>
      </c>
      <c r="U58" s="181">
        <f t="shared" si="26"/>
        <v>0</v>
      </c>
      <c r="V58" s="181">
        <f t="shared" si="26"/>
        <v>0</v>
      </c>
      <c r="W58" s="181">
        <f t="shared" si="26"/>
        <v>0</v>
      </c>
      <c r="X58" s="181">
        <f t="shared" si="26"/>
        <v>0</v>
      </c>
      <c r="Y58" s="181">
        <f t="shared" si="26"/>
        <v>0</v>
      </c>
      <c r="Z58" s="181">
        <f t="shared" si="26"/>
        <v>0</v>
      </c>
      <c r="AA58" s="181">
        <f t="shared" si="26"/>
        <v>20</v>
      </c>
      <c r="AB58" s="181">
        <f t="shared" si="26"/>
        <v>0</v>
      </c>
      <c r="AC58" s="181">
        <f t="shared" si="26"/>
        <v>0.3</v>
      </c>
      <c r="AD58" s="181">
        <f>AD55*AD56/1000</f>
        <v>0</v>
      </c>
      <c r="AE58" s="181">
        <f>AE55*AE56/1000</f>
        <v>0</v>
      </c>
      <c r="AF58" s="181">
        <f t="shared" si="26"/>
        <v>0</v>
      </c>
      <c r="AG58" s="181">
        <f t="shared" si="26"/>
        <v>0</v>
      </c>
      <c r="AH58" s="181">
        <f t="shared" si="26"/>
        <v>0</v>
      </c>
      <c r="AI58" s="181">
        <f t="shared" si="26"/>
        <v>0</v>
      </c>
      <c r="AJ58" s="181">
        <f t="shared" si="26"/>
        <v>0</v>
      </c>
      <c r="AK58" s="181">
        <f t="shared" si="26"/>
        <v>0</v>
      </c>
      <c r="AL58" s="181">
        <f t="shared" si="26"/>
        <v>0</v>
      </c>
      <c r="AM58" s="181">
        <f t="shared" si="26"/>
        <v>0</v>
      </c>
      <c r="AN58" s="181">
        <f t="shared" si="26"/>
        <v>0</v>
      </c>
      <c r="AO58" s="181">
        <f t="shared" si="26"/>
        <v>0</v>
      </c>
      <c r="AP58" s="181">
        <f t="shared" si="26"/>
        <v>0</v>
      </c>
      <c r="AQ58" s="181">
        <f t="shared" si="26"/>
        <v>0</v>
      </c>
      <c r="AR58" s="181">
        <f t="shared" si="26"/>
        <v>0</v>
      </c>
      <c r="AS58" s="181">
        <f t="shared" si="26"/>
        <v>0</v>
      </c>
      <c r="AT58" s="181">
        <f t="shared" si="26"/>
        <v>0</v>
      </c>
      <c r="AU58" s="181">
        <f t="shared" si="26"/>
        <v>0</v>
      </c>
      <c r="AV58" s="181">
        <f t="shared" si="26"/>
        <v>0</v>
      </c>
      <c r="AW58" s="181">
        <f t="shared" si="26"/>
        <v>0</v>
      </c>
      <c r="AX58" s="181">
        <f t="shared" si="26"/>
        <v>0</v>
      </c>
      <c r="AY58" s="181">
        <f t="shared" si="26"/>
        <v>0</v>
      </c>
      <c r="AZ58" s="181">
        <f>AZ55*AZ56/1000</f>
        <v>0</v>
      </c>
      <c r="BA58" s="181">
        <f t="shared" si="26"/>
        <v>0</v>
      </c>
      <c r="BB58" s="181">
        <f t="shared" si="26"/>
        <v>6</v>
      </c>
      <c r="BC58" s="181">
        <f t="shared" si="26"/>
        <v>0</v>
      </c>
      <c r="BD58" s="181">
        <f t="shared" si="26"/>
        <v>0</v>
      </c>
      <c r="BE58" s="181">
        <f t="shared" si="26"/>
        <v>0</v>
      </c>
      <c r="BF58" s="181">
        <f t="shared" si="26"/>
        <v>0</v>
      </c>
      <c r="BG58" s="181">
        <f t="shared" si="26"/>
        <v>0</v>
      </c>
      <c r="BH58" s="181">
        <f>BH55*BH56/1000</f>
        <v>0</v>
      </c>
      <c r="BI58" s="181">
        <f t="shared" si="26"/>
        <v>0</v>
      </c>
      <c r="BJ58" s="181">
        <f t="shared" si="26"/>
        <v>2.9</v>
      </c>
      <c r="BK58" s="181">
        <f t="shared" si="26"/>
        <v>0.7</v>
      </c>
      <c r="BL58" s="181">
        <f t="shared" si="26"/>
        <v>1</v>
      </c>
      <c r="BM58" s="181">
        <f t="shared" si="26"/>
        <v>0</v>
      </c>
      <c r="BN58" s="181">
        <f t="shared" si="26"/>
        <v>0</v>
      </c>
      <c r="BO58" s="181">
        <f t="shared" si="26"/>
        <v>0</v>
      </c>
      <c r="BP58" s="181">
        <f>BP55*BP56/1000</f>
        <v>0</v>
      </c>
      <c r="BQ58" s="181">
        <f t="shared" si="26"/>
        <v>0</v>
      </c>
      <c r="BR58" s="181">
        <f t="shared" si="26"/>
        <v>0</v>
      </c>
      <c r="BS58" s="181">
        <f t="shared" si="26"/>
        <v>0</v>
      </c>
      <c r="BT58" s="181">
        <f t="shared" si="26"/>
        <v>0</v>
      </c>
      <c r="BU58" s="181">
        <f t="shared" si="26"/>
        <v>0</v>
      </c>
      <c r="BV58" s="181">
        <f t="shared" si="26"/>
        <v>0</v>
      </c>
      <c r="BW58" s="181">
        <f>BW55*BW56/1000</f>
        <v>6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7">E58*E59</f>
        <v>0</v>
      </c>
      <c r="F60" s="180">
        <f>F58*F59</f>
        <v>0</v>
      </c>
      <c r="G60" s="180">
        <f t="shared" si="27"/>
        <v>0</v>
      </c>
      <c r="H60" s="180">
        <f t="shared" si="27"/>
        <v>0</v>
      </c>
      <c r="I60" s="180">
        <f t="shared" si="27"/>
        <v>0</v>
      </c>
      <c r="J60" s="180">
        <f t="shared" si="27"/>
        <v>525</v>
      </c>
      <c r="K60" s="191">
        <f t="shared" si="27"/>
        <v>0</v>
      </c>
      <c r="L60" s="191">
        <f t="shared" si="27"/>
        <v>107.2</v>
      </c>
      <c r="M60" s="191">
        <f t="shared" si="27"/>
        <v>0</v>
      </c>
      <c r="N60" s="191">
        <f t="shared" si="27"/>
        <v>2.9</v>
      </c>
      <c r="O60" s="191">
        <f t="shared" si="27"/>
        <v>0</v>
      </c>
      <c r="P60" s="191">
        <f t="shared" si="27"/>
        <v>0</v>
      </c>
      <c r="Q60" s="191">
        <f t="shared" si="27"/>
        <v>0</v>
      </c>
      <c r="R60" s="191">
        <f t="shared" si="27"/>
        <v>520</v>
      </c>
      <c r="S60" s="191">
        <f t="shared" si="27"/>
        <v>0</v>
      </c>
      <c r="T60" s="191">
        <f t="shared" si="27"/>
        <v>0</v>
      </c>
      <c r="U60" s="191">
        <f t="shared" si="27"/>
        <v>0</v>
      </c>
      <c r="V60" s="191">
        <f t="shared" si="27"/>
        <v>0</v>
      </c>
      <c r="W60" s="191">
        <f t="shared" si="27"/>
        <v>0</v>
      </c>
      <c r="X60" s="191">
        <f t="shared" si="27"/>
        <v>0</v>
      </c>
      <c r="Y60" s="191">
        <f t="shared" si="27"/>
        <v>0</v>
      </c>
      <c r="Z60" s="191">
        <f t="shared" si="27"/>
        <v>0</v>
      </c>
      <c r="AA60" s="191">
        <f t="shared" si="27"/>
        <v>1700</v>
      </c>
      <c r="AB60" s="191">
        <f t="shared" si="27"/>
        <v>0</v>
      </c>
      <c r="AC60" s="191">
        <f t="shared" si="27"/>
        <v>57</v>
      </c>
      <c r="AD60" s="191">
        <f t="shared" si="27"/>
        <v>0</v>
      </c>
      <c r="AE60" s="191">
        <f t="shared" si="27"/>
        <v>0</v>
      </c>
      <c r="AF60" s="191">
        <f t="shared" si="27"/>
        <v>0</v>
      </c>
      <c r="AG60" s="191">
        <f t="shared" si="27"/>
        <v>0</v>
      </c>
      <c r="AH60" s="191">
        <f t="shared" si="27"/>
        <v>0</v>
      </c>
      <c r="AI60" s="191">
        <f t="shared" si="27"/>
        <v>0</v>
      </c>
      <c r="AJ60" s="191">
        <f t="shared" si="27"/>
        <v>0</v>
      </c>
      <c r="AK60" s="191">
        <f t="shared" si="27"/>
        <v>0</v>
      </c>
      <c r="AL60" s="191">
        <f t="shared" si="27"/>
        <v>0</v>
      </c>
      <c r="AM60" s="191">
        <f t="shared" si="27"/>
        <v>0</v>
      </c>
      <c r="AN60" s="191">
        <f t="shared" si="27"/>
        <v>0</v>
      </c>
      <c r="AO60" s="191">
        <f t="shared" si="27"/>
        <v>0</v>
      </c>
      <c r="AP60" s="191">
        <f t="shared" si="27"/>
        <v>0</v>
      </c>
      <c r="AQ60" s="191">
        <f t="shared" si="27"/>
        <v>0</v>
      </c>
      <c r="AR60" s="191">
        <f t="shared" si="27"/>
        <v>0</v>
      </c>
      <c r="AS60" s="191">
        <f t="shared" si="27"/>
        <v>0</v>
      </c>
      <c r="AT60" s="191">
        <f t="shared" si="27"/>
        <v>0</v>
      </c>
      <c r="AU60" s="191">
        <f t="shared" si="27"/>
        <v>0</v>
      </c>
      <c r="AV60" s="191">
        <f t="shared" si="27"/>
        <v>0</v>
      </c>
      <c r="AW60" s="191">
        <f t="shared" si="27"/>
        <v>0</v>
      </c>
      <c r="AX60" s="191">
        <f t="shared" si="27"/>
        <v>0</v>
      </c>
      <c r="AY60" s="191">
        <f t="shared" si="27"/>
        <v>0</v>
      </c>
      <c r="AZ60" s="191">
        <f t="shared" si="27"/>
        <v>0</v>
      </c>
      <c r="BA60" s="191">
        <f t="shared" si="27"/>
        <v>0</v>
      </c>
      <c r="BB60" s="191">
        <f t="shared" si="27"/>
        <v>1440</v>
      </c>
      <c r="BC60" s="191">
        <f t="shared" si="27"/>
        <v>0</v>
      </c>
      <c r="BD60" s="191">
        <f t="shared" si="27"/>
        <v>0</v>
      </c>
      <c r="BE60" s="191">
        <f t="shared" si="27"/>
        <v>0</v>
      </c>
      <c r="BF60" s="191">
        <f t="shared" si="27"/>
        <v>0</v>
      </c>
      <c r="BG60" s="191">
        <f t="shared" si="27"/>
        <v>0</v>
      </c>
      <c r="BH60" s="191">
        <f t="shared" si="27"/>
        <v>0</v>
      </c>
      <c r="BI60" s="191">
        <f t="shared" si="27"/>
        <v>0</v>
      </c>
      <c r="BJ60" s="191">
        <f t="shared" si="27"/>
        <v>133.4</v>
      </c>
      <c r="BK60" s="191">
        <f t="shared" si="27"/>
        <v>24.5</v>
      </c>
      <c r="BL60" s="191">
        <f t="shared" si="27"/>
        <v>60</v>
      </c>
      <c r="BM60" s="191">
        <f t="shared" si="27"/>
        <v>0</v>
      </c>
      <c r="BN60" s="191">
        <f t="shared" si="27"/>
        <v>0</v>
      </c>
      <c r="BO60" s="191">
        <f t="shared" si="27"/>
        <v>0</v>
      </c>
      <c r="BP60" s="191">
        <f t="shared" si="27"/>
        <v>0</v>
      </c>
      <c r="BQ60" s="191">
        <f t="shared" ref="BQ60:BW60" si="28">BQ58*BQ59</f>
        <v>0</v>
      </c>
      <c r="BR60" s="191">
        <f t="shared" si="28"/>
        <v>0</v>
      </c>
      <c r="BS60" s="191">
        <f t="shared" si="28"/>
        <v>0</v>
      </c>
      <c r="BT60" s="191">
        <f t="shared" si="28"/>
        <v>0</v>
      </c>
      <c r="BU60" s="191">
        <f t="shared" si="28"/>
        <v>0</v>
      </c>
      <c r="BV60" s="191">
        <f>BV58*BV59</f>
        <v>0</v>
      </c>
      <c r="BW60" s="191">
        <f t="shared" si="28"/>
        <v>2640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ROUND((((71.71-C53))*100+SUM(N40:N41)),4)</f>
        <v>-269.60000000000002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  <mergeCell ref="A47:B47"/>
    <mergeCell ref="A48:B48"/>
    <mergeCell ref="A45:B45"/>
    <mergeCell ref="A43:B43"/>
    <mergeCell ref="A29:B29"/>
    <mergeCell ref="A44:B44"/>
    <mergeCell ref="A41:B41"/>
    <mergeCell ref="A42:B42"/>
    <mergeCell ref="A39:B39"/>
    <mergeCell ref="A40:B40"/>
    <mergeCell ref="A31:B31"/>
    <mergeCell ref="A32:B32"/>
    <mergeCell ref="A30:B30"/>
    <mergeCell ref="A8:B8"/>
    <mergeCell ref="A11:B11"/>
    <mergeCell ref="A9:B9"/>
    <mergeCell ref="A10:B10"/>
    <mergeCell ref="A12:B12"/>
    <mergeCell ref="A1:BK1"/>
    <mergeCell ref="A2:BK2"/>
    <mergeCell ref="B3:BK3"/>
    <mergeCell ref="C4:BX4"/>
    <mergeCell ref="A6:B7"/>
    <mergeCell ref="D6:BX6"/>
    <mergeCell ref="L5:AB5"/>
    <mergeCell ref="A19:B19"/>
    <mergeCell ref="A21:B21"/>
    <mergeCell ref="A28:B28"/>
    <mergeCell ref="D37:BX37"/>
    <mergeCell ref="A13:B13"/>
    <mergeCell ref="A14:B14"/>
    <mergeCell ref="A15:B15"/>
    <mergeCell ref="A16:B16"/>
    <mergeCell ref="A17:B17"/>
    <mergeCell ref="A37:B38"/>
    <mergeCell ref="A34:B34"/>
    <mergeCell ref="A33:B33"/>
    <mergeCell ref="A22:B22"/>
    <mergeCell ref="A20:B20"/>
    <mergeCell ref="A18:B18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B1000"/>
  <sheetViews>
    <sheetView topLeftCell="A90" zoomScale="80" zoomScaleNormal="80" workbookViewId="0">
      <selection activeCell="N22" sqref="N22"/>
    </sheetView>
  </sheetViews>
  <sheetFormatPr defaultColWidth="12.625" defaultRowHeight="15" customHeight="1"/>
  <cols>
    <col min="1" max="1" width="27" customWidth="1"/>
    <col min="2" max="2" width="9.25" customWidth="1"/>
    <col min="3" max="3" width="8.375" bestFit="1" customWidth="1"/>
    <col min="4" max="4" width="8.375" hidden="1" customWidth="1"/>
    <col min="5" max="5" width="9.5" bestFit="1" customWidth="1"/>
    <col min="6" max="6" width="8.375" hidden="1" customWidth="1"/>
    <col min="7" max="7" width="9" hidden="1" customWidth="1"/>
    <col min="8" max="9" width="8.375" hidden="1" customWidth="1"/>
    <col min="10" max="10" width="9.125" bestFit="1" customWidth="1"/>
    <col min="11" max="11" width="9.125" hidden="1" customWidth="1"/>
    <col min="12" max="12" width="9.25" bestFit="1" customWidth="1"/>
    <col min="13" max="13" width="8.5" bestFit="1" customWidth="1"/>
    <col min="14" max="14" width="8" bestFit="1" customWidth="1"/>
    <col min="15" max="15" width="9.125" hidden="1" customWidth="1"/>
    <col min="16" max="16" width="9.25" bestFit="1" customWidth="1"/>
    <col min="17" max="17" width="9.5" bestFit="1" customWidth="1"/>
    <col min="18" max="21" width="9.125" hidden="1" customWidth="1"/>
    <col min="22" max="22" width="9.25" hidden="1" customWidth="1"/>
    <col min="23" max="23" width="9.125" bestFit="1" customWidth="1"/>
    <col min="24" max="24" width="9.125" hidden="1" customWidth="1"/>
    <col min="25" max="25" width="8" hidden="1" customWidth="1"/>
    <col min="26" max="26" width="9.125" hidden="1" customWidth="1"/>
    <col min="27" max="27" width="8" hidden="1" customWidth="1"/>
    <col min="28" max="28" width="9.125" hidden="1" customWidth="1"/>
    <col min="29" max="29" width="9.25" bestFit="1" customWidth="1"/>
    <col min="30" max="30" width="8.375" hidden="1" customWidth="1"/>
    <col min="31" max="31" width="7.375" hidden="1" customWidth="1"/>
    <col min="32" max="32" width="8.375" bestFit="1" customWidth="1"/>
    <col min="33" max="33" width="8.375" hidden="1" customWidth="1"/>
    <col min="34" max="41" width="7.375" hidden="1" customWidth="1"/>
    <col min="42" max="43" width="8.375" hidden="1" customWidth="1"/>
    <col min="44" max="44" width="8.625" hidden="1" customWidth="1"/>
    <col min="45" max="45" width="7.375" hidden="1" customWidth="1"/>
    <col min="46" max="46" width="9.25" bestFit="1" customWidth="1"/>
    <col min="47" max="47" width="7.375" hidden="1" customWidth="1"/>
    <col min="48" max="48" width="8.375" customWidth="1"/>
    <col min="49" max="51" width="9.125" hidden="1" customWidth="1"/>
    <col min="52" max="52" width="9.625" bestFit="1" customWidth="1"/>
    <col min="53" max="53" width="8.375" hidden="1" customWidth="1"/>
    <col min="54" max="55" width="9.125" hidden="1" customWidth="1"/>
    <col min="56" max="56" width="8" hidden="1" customWidth="1"/>
    <col min="57" max="57" width="9.125" hidden="1" customWidth="1"/>
    <col min="58" max="58" width="8" hidden="1" customWidth="1"/>
    <col min="59" max="60" width="9.125" hidden="1" customWidth="1"/>
    <col min="61" max="61" width="8" hidden="1" customWidth="1"/>
    <col min="62" max="62" width="9.5" bestFit="1" customWidth="1"/>
    <col min="63" max="64" width="8.125" bestFit="1" customWidth="1"/>
    <col min="65" max="65" width="8.375" hidden="1" customWidth="1"/>
    <col min="66" max="66" width="7.75" hidden="1" customWidth="1"/>
    <col min="67" max="67" width="7.375" hidden="1" customWidth="1"/>
    <col min="68" max="68" width="8.375" hidden="1" customWidth="1"/>
    <col min="69" max="69" width="9.625" hidden="1" customWidth="1"/>
    <col min="70" max="73" width="8.375" hidden="1" customWidth="1"/>
    <col min="74" max="74" width="9.5" bestFit="1" customWidth="1"/>
    <col min="75" max="75" width="7.375" hidden="1" customWidth="1"/>
    <col min="76" max="76" width="8.5" bestFit="1" customWidth="1"/>
    <col min="77" max="77" width="8.375" hidden="1" customWidth="1"/>
    <col min="78" max="78" width="9.625" hidden="1" customWidth="1"/>
    <col min="79" max="79" width="7.2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10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Четверг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72.9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334</v>
      </c>
      <c r="B8" s="600"/>
      <c r="C8" s="29"/>
      <c r="D8" s="15"/>
      <c r="E8" s="15"/>
      <c r="F8" s="15"/>
      <c r="G8" s="15"/>
      <c r="H8" s="15"/>
      <c r="I8" s="15"/>
      <c r="J8" s="15">
        <v>45</v>
      </c>
      <c r="K8" s="15"/>
      <c r="L8" s="15">
        <v>3</v>
      </c>
      <c r="M8" s="15"/>
      <c r="N8" s="15">
        <v>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35"/>
      <c r="BZ8" s="35"/>
      <c r="CA8" s="158">
        <f t="shared" ref="CA8:CA14" si="0">SUMPRODUCT($D8:$BZ8,$D$51:$BZ$51)/1000</f>
        <v>5.1369999999999996</v>
      </c>
    </row>
    <row r="9" spans="1:80">
      <c r="A9" s="653" t="s">
        <v>318</v>
      </c>
      <c r="B9" s="589"/>
      <c r="C9" s="15"/>
      <c r="D9" s="15"/>
      <c r="E9" s="15"/>
      <c r="F9" s="15"/>
      <c r="G9" s="15"/>
      <c r="H9" s="15"/>
      <c r="I9" s="15"/>
      <c r="J9" s="15"/>
      <c r="K9" s="15"/>
      <c r="L9" s="15">
        <v>2.2000000000000002</v>
      </c>
      <c r="M9" s="15"/>
      <c r="N9" s="15">
        <v>1.07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60</v>
      </c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93"/>
      <c r="BY9" s="283"/>
      <c r="BZ9" s="35"/>
      <c r="CA9" s="158">
        <f t="shared" si="0"/>
        <v>26.705500000000001</v>
      </c>
    </row>
    <row r="10" spans="1:80">
      <c r="A10" s="599" t="s">
        <v>61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/>
      <c r="BY10" s="35"/>
      <c r="BZ10" s="291"/>
      <c r="CA10" s="158">
        <f>SUMPRODUCT(M10:BZ10,M20:BZ20)/1000-SUMPRODUCT(Q10,Q20)/1000+Q20*Q10</f>
        <v>7.9594999999999994</v>
      </c>
    </row>
    <row r="11" spans="1:80">
      <c r="A11" s="599" t="s">
        <v>286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12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5"/>
      <c r="BZ11" s="35"/>
      <c r="CA11" s="158">
        <f t="shared" si="0"/>
        <v>1.8979999999999999</v>
      </c>
      <c r="CB11" s="322"/>
    </row>
    <row r="12" spans="1:80">
      <c r="A12" s="599" t="s">
        <v>45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120</v>
      </c>
      <c r="BW12" s="15"/>
      <c r="BX12" s="15"/>
      <c r="BY12" s="35"/>
      <c r="BZ12" s="35"/>
      <c r="CA12">
        <f t="shared" si="0"/>
        <v>13.2</v>
      </c>
    </row>
    <row r="13" spans="1:80">
      <c r="A13" s="599" t="s">
        <v>342</v>
      </c>
      <c r="B13" s="60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>
        <v>10</v>
      </c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5"/>
      <c r="BZ13" s="35"/>
      <c r="CA13">
        <f t="shared" si="0"/>
        <v>12.02</v>
      </c>
    </row>
    <row r="14" spans="1:80">
      <c r="A14" s="599" t="s">
        <v>352</v>
      </c>
      <c r="B14" s="600"/>
      <c r="C14" s="35"/>
      <c r="D14" s="35"/>
      <c r="E14" s="35"/>
      <c r="F14" s="35"/>
      <c r="G14" s="35"/>
      <c r="H14" s="35"/>
      <c r="I14" s="35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>
        <v>25</v>
      </c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35"/>
      <c r="BZ14" s="35"/>
      <c r="CA14">
        <f t="shared" si="0"/>
        <v>7.5</v>
      </c>
    </row>
    <row r="15" spans="1:80">
      <c r="A15" s="638"/>
      <c r="B15" s="639"/>
      <c r="C15" s="35"/>
      <c r="D15" s="35"/>
      <c r="E15" s="35"/>
      <c r="F15" s="35"/>
      <c r="G15" s="35"/>
      <c r="H15" s="35"/>
      <c r="I15" s="35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35"/>
      <c r="BZ15" s="35"/>
    </row>
    <row r="16" spans="1:80" hidden="1">
      <c r="A16" s="638"/>
      <c r="B16" s="639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291">
        <f t="shared" si="1"/>
        <v>45</v>
      </c>
      <c r="K16" s="291">
        <f t="shared" si="1"/>
        <v>0</v>
      </c>
      <c r="L16" s="291">
        <f t="shared" si="1"/>
        <v>5.2</v>
      </c>
      <c r="M16" s="291">
        <f t="shared" si="1"/>
        <v>12</v>
      </c>
      <c r="N16" s="291">
        <f t="shared" si="1"/>
        <v>3.0700000000000003</v>
      </c>
      <c r="O16" s="291">
        <f t="shared" si="1"/>
        <v>0</v>
      </c>
      <c r="P16" s="291">
        <f t="shared" si="1"/>
        <v>1</v>
      </c>
      <c r="Q16" s="291">
        <f t="shared" si="1"/>
        <v>1</v>
      </c>
      <c r="R16" s="291">
        <f t="shared" si="1"/>
        <v>0</v>
      </c>
      <c r="S16" s="291">
        <f t="shared" si="1"/>
        <v>0</v>
      </c>
      <c r="T16" s="291">
        <f t="shared" si="1"/>
        <v>0</v>
      </c>
      <c r="U16" s="291">
        <f t="shared" si="1"/>
        <v>0</v>
      </c>
      <c r="V16" s="291">
        <f t="shared" si="1"/>
        <v>0</v>
      </c>
      <c r="W16" s="291">
        <f t="shared" si="1"/>
        <v>25</v>
      </c>
      <c r="X16" s="291">
        <f t="shared" si="1"/>
        <v>0</v>
      </c>
      <c r="Y16" s="291">
        <f t="shared" si="1"/>
        <v>0</v>
      </c>
      <c r="Z16" s="291">
        <f t="shared" si="1"/>
        <v>0</v>
      </c>
      <c r="AA16" s="291">
        <f t="shared" si="1"/>
        <v>0</v>
      </c>
      <c r="AB16" s="291">
        <f t="shared" si="1"/>
        <v>0</v>
      </c>
      <c r="AC16" s="291">
        <f t="shared" si="1"/>
        <v>0</v>
      </c>
      <c r="AD16" s="291">
        <f t="shared" si="1"/>
        <v>0</v>
      </c>
      <c r="AE16" s="291">
        <f t="shared" si="1"/>
        <v>0</v>
      </c>
      <c r="AF16" s="291">
        <f t="shared" si="1"/>
        <v>0</v>
      </c>
      <c r="AG16" s="291">
        <f t="shared" si="1"/>
        <v>0</v>
      </c>
      <c r="AH16" s="291">
        <f t="shared" si="1"/>
        <v>0</v>
      </c>
      <c r="AI16" s="291">
        <f t="shared" si="1"/>
        <v>0</v>
      </c>
      <c r="AJ16" s="291">
        <f t="shared" si="1"/>
        <v>0</v>
      </c>
      <c r="AK16" s="291">
        <f t="shared" si="1"/>
        <v>0</v>
      </c>
      <c r="AL16" s="291">
        <f t="shared" si="1"/>
        <v>0</v>
      </c>
      <c r="AM16" s="291">
        <f t="shared" si="1"/>
        <v>0</v>
      </c>
      <c r="AN16" s="291">
        <f t="shared" si="1"/>
        <v>0</v>
      </c>
      <c r="AO16" s="291">
        <f t="shared" si="1"/>
        <v>0</v>
      </c>
      <c r="AP16" s="291">
        <f t="shared" si="1"/>
        <v>0</v>
      </c>
      <c r="AQ16" s="291">
        <f t="shared" si="1"/>
        <v>0</v>
      </c>
      <c r="AR16" s="291">
        <f t="shared" si="1"/>
        <v>0</v>
      </c>
      <c r="AS16" s="291">
        <f t="shared" si="1"/>
        <v>0</v>
      </c>
      <c r="AT16" s="291">
        <f t="shared" si="1"/>
        <v>10</v>
      </c>
      <c r="AU16" s="291">
        <f t="shared" si="1"/>
        <v>0</v>
      </c>
      <c r="AV16" s="291">
        <f t="shared" si="1"/>
        <v>0</v>
      </c>
      <c r="AW16" s="291">
        <f t="shared" si="1"/>
        <v>0</v>
      </c>
      <c r="AX16" s="291">
        <f t="shared" si="1"/>
        <v>0</v>
      </c>
      <c r="AY16" s="291">
        <f t="shared" si="1"/>
        <v>0</v>
      </c>
      <c r="AZ16" s="291">
        <f t="shared" si="1"/>
        <v>60</v>
      </c>
      <c r="BA16" s="291">
        <f t="shared" si="1"/>
        <v>0</v>
      </c>
      <c r="BB16" s="291">
        <f t="shared" si="1"/>
        <v>0</v>
      </c>
      <c r="BC16" s="291">
        <f t="shared" si="1"/>
        <v>0</v>
      </c>
      <c r="BD16" s="291">
        <f t="shared" si="1"/>
        <v>0</v>
      </c>
      <c r="BE16" s="291">
        <f t="shared" si="1"/>
        <v>0</v>
      </c>
      <c r="BF16" s="291">
        <f t="shared" si="1"/>
        <v>0</v>
      </c>
      <c r="BG16" s="291">
        <f t="shared" si="1"/>
        <v>0</v>
      </c>
      <c r="BH16" s="291">
        <f t="shared" si="1"/>
        <v>0</v>
      </c>
      <c r="BI16" s="291">
        <f t="shared" si="1"/>
        <v>0</v>
      </c>
      <c r="BJ16" s="291">
        <f t="shared" si="1"/>
        <v>0</v>
      </c>
      <c r="BK16" s="291">
        <f t="shared" si="1"/>
        <v>0</v>
      </c>
      <c r="BL16" s="291">
        <f t="shared" si="1"/>
        <v>0</v>
      </c>
      <c r="BM16" s="291">
        <f t="shared" si="1"/>
        <v>0</v>
      </c>
      <c r="BN16" s="291">
        <f t="shared" si="1"/>
        <v>0</v>
      </c>
      <c r="BO16" s="291">
        <f t="shared" si="1"/>
        <v>0</v>
      </c>
      <c r="BP16" s="291">
        <f t="shared" si="1"/>
        <v>0</v>
      </c>
      <c r="BQ16" s="291">
        <f t="shared" si="1"/>
        <v>0</v>
      </c>
      <c r="BR16" s="291">
        <f t="shared" si="1"/>
        <v>0</v>
      </c>
      <c r="BS16" s="291">
        <f t="shared" si="1"/>
        <v>0</v>
      </c>
      <c r="BT16" s="291">
        <f t="shared" si="1"/>
        <v>0</v>
      </c>
      <c r="BU16" s="291">
        <f t="shared" si="1"/>
        <v>0</v>
      </c>
      <c r="BV16" s="291">
        <f t="shared" si="1"/>
        <v>120</v>
      </c>
      <c r="BW16" s="291">
        <f t="shared" si="1"/>
        <v>0</v>
      </c>
      <c r="BX16" s="291">
        <f t="shared" si="1"/>
        <v>40</v>
      </c>
      <c r="BY16" s="35">
        <f t="shared" si="1"/>
        <v>0</v>
      </c>
      <c r="BZ16" s="35">
        <f t="shared" si="1"/>
        <v>0</v>
      </c>
    </row>
    <row r="17" spans="1:79" hidden="1">
      <c r="A17" s="634" t="s">
        <v>54</v>
      </c>
      <c r="B17" s="635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291">
        <f t="shared" si="2"/>
        <v>100</v>
      </c>
      <c r="K17" s="291">
        <f t="shared" si="2"/>
        <v>100</v>
      </c>
      <c r="L17" s="291">
        <f t="shared" si="2"/>
        <v>100</v>
      </c>
      <c r="M17" s="291">
        <f t="shared" si="2"/>
        <v>100</v>
      </c>
      <c r="N17" s="291">
        <f t="shared" si="2"/>
        <v>100</v>
      </c>
      <c r="O17" s="291">
        <f t="shared" si="2"/>
        <v>100</v>
      </c>
      <c r="P17" s="291">
        <f t="shared" si="2"/>
        <v>100</v>
      </c>
      <c r="Q17" s="291">
        <f t="shared" si="2"/>
        <v>100</v>
      </c>
      <c r="R17" s="291">
        <f t="shared" si="2"/>
        <v>100</v>
      </c>
      <c r="S17" s="291">
        <f t="shared" si="2"/>
        <v>100</v>
      </c>
      <c r="T17" s="291">
        <f t="shared" si="2"/>
        <v>100</v>
      </c>
      <c r="U17" s="291">
        <f t="shared" si="2"/>
        <v>100</v>
      </c>
      <c r="V17" s="291">
        <f t="shared" si="2"/>
        <v>100</v>
      </c>
      <c r="W17" s="291">
        <f t="shared" si="2"/>
        <v>100</v>
      </c>
      <c r="X17" s="291">
        <f t="shared" si="2"/>
        <v>100</v>
      </c>
      <c r="Y17" s="291">
        <f t="shared" si="2"/>
        <v>100</v>
      </c>
      <c r="Z17" s="291">
        <f t="shared" si="2"/>
        <v>100</v>
      </c>
      <c r="AA17" s="291">
        <f t="shared" si="2"/>
        <v>100</v>
      </c>
      <c r="AB17" s="291">
        <f t="shared" si="2"/>
        <v>100</v>
      </c>
      <c r="AC17" s="291">
        <f t="shared" si="2"/>
        <v>100</v>
      </c>
      <c r="AD17" s="291">
        <f t="shared" si="2"/>
        <v>100</v>
      </c>
      <c r="AE17" s="291">
        <f t="shared" si="2"/>
        <v>100</v>
      </c>
      <c r="AF17" s="291">
        <f t="shared" si="2"/>
        <v>100</v>
      </c>
      <c r="AG17" s="291">
        <f t="shared" si="2"/>
        <v>100</v>
      </c>
      <c r="AH17" s="291">
        <f t="shared" si="2"/>
        <v>100</v>
      </c>
      <c r="AI17" s="291">
        <f t="shared" si="2"/>
        <v>100</v>
      </c>
      <c r="AJ17" s="291">
        <f t="shared" si="2"/>
        <v>100</v>
      </c>
      <c r="AK17" s="291">
        <f t="shared" si="2"/>
        <v>100</v>
      </c>
      <c r="AL17" s="291">
        <f t="shared" si="2"/>
        <v>100</v>
      </c>
      <c r="AM17" s="291">
        <f t="shared" si="2"/>
        <v>100</v>
      </c>
      <c r="AN17" s="291">
        <f t="shared" si="2"/>
        <v>100</v>
      </c>
      <c r="AO17" s="291">
        <f t="shared" si="2"/>
        <v>100</v>
      </c>
      <c r="AP17" s="291">
        <f t="shared" si="2"/>
        <v>100</v>
      </c>
      <c r="AQ17" s="291">
        <f t="shared" si="2"/>
        <v>100</v>
      </c>
      <c r="AR17" s="291">
        <f t="shared" si="2"/>
        <v>100</v>
      </c>
      <c r="AS17" s="291">
        <f t="shared" si="2"/>
        <v>100</v>
      </c>
      <c r="AT17" s="291">
        <f t="shared" si="2"/>
        <v>100</v>
      </c>
      <c r="AU17" s="291">
        <f t="shared" si="2"/>
        <v>100</v>
      </c>
      <c r="AV17" s="291">
        <f t="shared" si="2"/>
        <v>100</v>
      </c>
      <c r="AW17" s="291">
        <f t="shared" si="2"/>
        <v>100</v>
      </c>
      <c r="AX17" s="291">
        <f t="shared" si="2"/>
        <v>100</v>
      </c>
      <c r="AY17" s="291">
        <f t="shared" si="2"/>
        <v>100</v>
      </c>
      <c r="AZ17" s="291">
        <f t="shared" si="2"/>
        <v>100</v>
      </c>
      <c r="BA17" s="291">
        <f t="shared" si="2"/>
        <v>100</v>
      </c>
      <c r="BB17" s="291">
        <f t="shared" si="2"/>
        <v>100</v>
      </c>
      <c r="BC17" s="291">
        <f t="shared" si="2"/>
        <v>100</v>
      </c>
      <c r="BD17" s="291">
        <f t="shared" si="2"/>
        <v>100</v>
      </c>
      <c r="BE17" s="291">
        <f t="shared" si="2"/>
        <v>100</v>
      </c>
      <c r="BF17" s="291">
        <f t="shared" si="2"/>
        <v>100</v>
      </c>
      <c r="BG17" s="291">
        <f t="shared" si="2"/>
        <v>100</v>
      </c>
      <c r="BH17" s="291">
        <f t="shared" si="2"/>
        <v>100</v>
      </c>
      <c r="BI17" s="291">
        <f t="shared" si="2"/>
        <v>100</v>
      </c>
      <c r="BJ17" s="291">
        <f t="shared" si="2"/>
        <v>100</v>
      </c>
      <c r="BK17" s="291">
        <f t="shared" si="2"/>
        <v>100</v>
      </c>
      <c r="BL17" s="291">
        <f t="shared" si="2"/>
        <v>100</v>
      </c>
      <c r="BM17" s="291">
        <f t="shared" si="2"/>
        <v>100</v>
      </c>
      <c r="BN17" s="291">
        <f t="shared" si="2"/>
        <v>100</v>
      </c>
      <c r="BO17" s="291">
        <f t="shared" si="2"/>
        <v>100</v>
      </c>
      <c r="BP17" s="291">
        <f t="shared" ref="BP17:BZ17" si="3">BO17</f>
        <v>100</v>
      </c>
      <c r="BQ17" s="291">
        <f t="shared" si="3"/>
        <v>100</v>
      </c>
      <c r="BR17" s="291">
        <f t="shared" si="3"/>
        <v>100</v>
      </c>
      <c r="BS17" s="291">
        <f t="shared" si="3"/>
        <v>100</v>
      </c>
      <c r="BT17" s="291">
        <f t="shared" si="3"/>
        <v>100</v>
      </c>
      <c r="BU17" s="291">
        <f t="shared" si="3"/>
        <v>100</v>
      </c>
      <c r="BV17" s="291">
        <f t="shared" si="3"/>
        <v>100</v>
      </c>
      <c r="BW17" s="291">
        <f t="shared" si="3"/>
        <v>100</v>
      </c>
      <c r="BX17" s="291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4">D16*D17/1000</f>
        <v>0</v>
      </c>
      <c r="E19" s="439">
        <f t="shared" si="4"/>
        <v>0</v>
      </c>
      <c r="F19" s="439">
        <f t="shared" si="4"/>
        <v>0</v>
      </c>
      <c r="G19" s="439">
        <f>G16*G17</f>
        <v>0</v>
      </c>
      <c r="H19" s="439">
        <f t="shared" si="4"/>
        <v>0</v>
      </c>
      <c r="I19" s="439">
        <f t="shared" si="4"/>
        <v>0</v>
      </c>
      <c r="J19" s="439">
        <f t="shared" si="4"/>
        <v>4.5</v>
      </c>
      <c r="K19" s="439">
        <f t="shared" si="4"/>
        <v>0</v>
      </c>
      <c r="L19" s="439">
        <f t="shared" si="4"/>
        <v>0.52</v>
      </c>
      <c r="M19" s="439">
        <f t="shared" si="4"/>
        <v>1.2</v>
      </c>
      <c r="N19" s="439">
        <f t="shared" si="4"/>
        <v>0.307</v>
      </c>
      <c r="O19" s="439">
        <f t="shared" si="4"/>
        <v>0</v>
      </c>
      <c r="P19" s="439">
        <f t="shared" si="4"/>
        <v>0.1</v>
      </c>
      <c r="Q19" s="439">
        <f>Q16*Q17</f>
        <v>100</v>
      </c>
      <c r="R19" s="439">
        <f t="shared" si="4"/>
        <v>0</v>
      </c>
      <c r="S19" s="439">
        <f>S16*S17/1000</f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2.5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0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0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1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6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ref="BP19:BY19" si="5">BP16*BP17/1000</f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12</v>
      </c>
      <c r="BW19" s="439">
        <f t="shared" si="5"/>
        <v>0</v>
      </c>
      <c r="BX19" s="439">
        <f t="shared" si="5"/>
        <v>4</v>
      </c>
      <c r="BY19" s="396">
        <f t="shared" si="5"/>
        <v>0</v>
      </c>
      <c r="BZ19" s="396">
        <f>BZ16*BZ17/1000</f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40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</row>
    <row r="21" spans="1:79" ht="15.75" customHeight="1">
      <c r="A21" s="593" t="s">
        <v>56</v>
      </c>
      <c r="B21" s="594"/>
      <c r="C21" s="446">
        <f>SUM(D21:BZ21)</f>
        <v>7442</v>
      </c>
      <c r="D21" s="433">
        <f t="shared" ref="D21:BZ21" si="6">D19*D20</f>
        <v>0</v>
      </c>
      <c r="E21" s="438">
        <f t="shared" si="6"/>
        <v>0</v>
      </c>
      <c r="F21" s="438">
        <f t="shared" si="6"/>
        <v>0</v>
      </c>
      <c r="G21" s="439">
        <f t="shared" si="6"/>
        <v>0</v>
      </c>
      <c r="H21" s="439">
        <f t="shared" si="6"/>
        <v>0</v>
      </c>
      <c r="I21" s="439">
        <f t="shared" si="6"/>
        <v>0</v>
      </c>
      <c r="J21" s="439">
        <f t="shared" si="6"/>
        <v>472.5</v>
      </c>
      <c r="K21" s="439">
        <f t="shared" si="6"/>
        <v>0</v>
      </c>
      <c r="L21" s="439">
        <f t="shared" si="6"/>
        <v>69.680000000000007</v>
      </c>
      <c r="M21" s="439">
        <f t="shared" si="6"/>
        <v>94.8</v>
      </c>
      <c r="N21" s="439">
        <f t="shared" si="6"/>
        <v>3.07</v>
      </c>
      <c r="O21" s="439">
        <f t="shared" si="6"/>
        <v>0</v>
      </c>
      <c r="P21" s="439">
        <f t="shared" si="6"/>
        <v>95</v>
      </c>
      <c r="Q21" s="439">
        <f t="shared" si="6"/>
        <v>794.94999999999993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0</v>
      </c>
      <c r="W21" s="439">
        <f t="shared" si="6"/>
        <v>750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0</v>
      </c>
      <c r="AB21" s="439">
        <f t="shared" si="6"/>
        <v>0</v>
      </c>
      <c r="AC21" s="439">
        <f t="shared" si="6"/>
        <v>0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970</v>
      </c>
      <c r="AU21" s="439">
        <f t="shared" si="6"/>
        <v>0</v>
      </c>
      <c r="AV21" s="439">
        <f t="shared" si="6"/>
        <v>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2640</v>
      </c>
      <c r="BA21" s="439">
        <f t="shared" si="6"/>
        <v>0</v>
      </c>
      <c r="BB21" s="439">
        <f t="shared" si="6"/>
        <v>0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0</v>
      </c>
      <c r="BI21" s="439">
        <f t="shared" si="6"/>
        <v>0</v>
      </c>
      <c r="BJ21" s="439">
        <f t="shared" si="6"/>
        <v>0</v>
      </c>
      <c r="BK21" s="439">
        <f t="shared" si="6"/>
        <v>0</v>
      </c>
      <c r="BL21" s="439">
        <f t="shared" si="6"/>
        <v>0</v>
      </c>
      <c r="BM21" s="439">
        <f t="shared" si="6"/>
        <v>0</v>
      </c>
      <c r="BN21" s="439">
        <f t="shared" si="6"/>
        <v>0</v>
      </c>
      <c r="BO21" s="439">
        <f t="shared" si="6"/>
        <v>0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1320</v>
      </c>
      <c r="BW21" s="439">
        <f t="shared" si="6"/>
        <v>0</v>
      </c>
      <c r="BX21" s="439">
        <f t="shared" si="6"/>
        <v>232</v>
      </c>
      <c r="BY21" s="396">
        <f t="shared" si="6"/>
        <v>0</v>
      </c>
      <c r="BZ21" s="396">
        <f t="shared" si="6"/>
        <v>0</v>
      </c>
    </row>
    <row r="22" spans="1:79" ht="15.75" customHeight="1">
      <c r="A22" s="593" t="s">
        <v>57</v>
      </c>
      <c r="B22" s="594"/>
      <c r="C22" s="447">
        <f>C21/C18</f>
        <v>74.42</v>
      </c>
    </row>
    <row r="23" spans="1:79" ht="14.25" hidden="1">
      <c r="G23">
        <f ca="1">SUMPRODUCT(SIGN(CELL("width",OFFSET(D33,,N(INDEX(COLUMN(D33:BZ33)-COLUMN(D33),))))),D33:BZ33)</f>
        <v>7442</v>
      </c>
      <c r="J23">
        <f>ROUND((((71.71-C22))*100+SUM(N8:N10)),4)</f>
        <v>-267.93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45</v>
      </c>
      <c r="K28" s="15">
        <f t="shared" si="7"/>
        <v>0</v>
      </c>
      <c r="L28" s="15">
        <f t="shared" si="7"/>
        <v>5.2</v>
      </c>
      <c r="M28" s="15">
        <f t="shared" si="7"/>
        <v>12</v>
      </c>
      <c r="N28" s="15">
        <f t="shared" si="7"/>
        <v>3.0700000000000003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25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60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120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589"/>
      <c r="C31" s="20"/>
      <c r="D31" s="80">
        <f>D28*D29/1000</f>
        <v>0</v>
      </c>
      <c r="E31" s="40">
        <f t="shared" ref="E31:BP31" si="11">E28*E29/1000</f>
        <v>0</v>
      </c>
      <c r="F31" s="40">
        <f t="shared" si="11"/>
        <v>0</v>
      </c>
      <c r="G31" s="40">
        <f>G28*G29</f>
        <v>0</v>
      </c>
      <c r="H31" s="40">
        <f t="shared" si="11"/>
        <v>0</v>
      </c>
      <c r="I31" s="40">
        <f t="shared" si="11"/>
        <v>0</v>
      </c>
      <c r="J31" s="40">
        <f t="shared" si="11"/>
        <v>4.5</v>
      </c>
      <c r="K31" s="40">
        <f t="shared" si="11"/>
        <v>0</v>
      </c>
      <c r="L31" s="40">
        <f t="shared" si="11"/>
        <v>0.52</v>
      </c>
      <c r="M31" s="40">
        <f t="shared" si="11"/>
        <v>1.2</v>
      </c>
      <c r="N31" s="40">
        <f t="shared" si="11"/>
        <v>0.307</v>
      </c>
      <c r="O31" s="40">
        <f t="shared" si="11"/>
        <v>0</v>
      </c>
      <c r="P31" s="40">
        <f t="shared" si="11"/>
        <v>0.1</v>
      </c>
      <c r="Q31" s="40">
        <f>Q28*Q29</f>
        <v>100</v>
      </c>
      <c r="R31" s="40">
        <f t="shared" si="11"/>
        <v>0</v>
      </c>
      <c r="S31" s="40">
        <f>S28*S29/1000</f>
        <v>0</v>
      </c>
      <c r="T31" s="40">
        <f t="shared" si="11"/>
        <v>0</v>
      </c>
      <c r="U31" s="40">
        <f t="shared" si="11"/>
        <v>0</v>
      </c>
      <c r="V31" s="40">
        <f t="shared" si="11"/>
        <v>0</v>
      </c>
      <c r="W31" s="40">
        <f t="shared" si="11"/>
        <v>2.5</v>
      </c>
      <c r="X31" s="40">
        <f t="shared" si="11"/>
        <v>0</v>
      </c>
      <c r="Y31" s="40">
        <f t="shared" si="11"/>
        <v>0</v>
      </c>
      <c r="Z31" s="40">
        <f t="shared" si="11"/>
        <v>0</v>
      </c>
      <c r="AA31" s="40">
        <f t="shared" si="11"/>
        <v>0</v>
      </c>
      <c r="AB31" s="40">
        <f t="shared" si="11"/>
        <v>0</v>
      </c>
      <c r="AC31" s="40">
        <f t="shared" si="11"/>
        <v>0</v>
      </c>
      <c r="AD31" s="40">
        <f t="shared" si="11"/>
        <v>0</v>
      </c>
      <c r="AE31" s="40">
        <f t="shared" si="11"/>
        <v>0</v>
      </c>
      <c r="AF31" s="40">
        <f t="shared" si="11"/>
        <v>0</v>
      </c>
      <c r="AG31" s="40">
        <f t="shared" si="11"/>
        <v>0</v>
      </c>
      <c r="AH31" s="40">
        <f t="shared" si="11"/>
        <v>0</v>
      </c>
      <c r="AI31" s="40">
        <f t="shared" si="11"/>
        <v>0</v>
      </c>
      <c r="AJ31" s="40">
        <f t="shared" si="11"/>
        <v>0</v>
      </c>
      <c r="AK31" s="40">
        <f t="shared" si="11"/>
        <v>0</v>
      </c>
      <c r="AL31" s="40">
        <f t="shared" si="11"/>
        <v>0</v>
      </c>
      <c r="AM31" s="40">
        <f t="shared" si="11"/>
        <v>0</v>
      </c>
      <c r="AN31" s="40">
        <f t="shared" si="11"/>
        <v>0</v>
      </c>
      <c r="AO31" s="40">
        <f t="shared" si="11"/>
        <v>0</v>
      </c>
      <c r="AP31" s="40">
        <f t="shared" si="11"/>
        <v>0</v>
      </c>
      <c r="AQ31" s="40">
        <f t="shared" si="11"/>
        <v>0</v>
      </c>
      <c r="AR31" s="40">
        <f t="shared" si="11"/>
        <v>0</v>
      </c>
      <c r="AS31" s="40">
        <f t="shared" si="11"/>
        <v>0</v>
      </c>
      <c r="AT31" s="40">
        <f t="shared" si="11"/>
        <v>1</v>
      </c>
      <c r="AU31" s="40">
        <f t="shared" si="11"/>
        <v>0</v>
      </c>
      <c r="AV31" s="40">
        <f t="shared" si="11"/>
        <v>0</v>
      </c>
      <c r="AW31" s="40">
        <f t="shared" si="11"/>
        <v>0</v>
      </c>
      <c r="AX31" s="40">
        <f t="shared" si="11"/>
        <v>0</v>
      </c>
      <c r="AY31" s="40">
        <f t="shared" si="11"/>
        <v>0</v>
      </c>
      <c r="AZ31" s="40">
        <f t="shared" si="11"/>
        <v>6</v>
      </c>
      <c r="BA31" s="40">
        <f t="shared" si="11"/>
        <v>0</v>
      </c>
      <c r="BB31" s="40">
        <f t="shared" si="11"/>
        <v>0</v>
      </c>
      <c r="BC31" s="40">
        <f t="shared" si="11"/>
        <v>0</v>
      </c>
      <c r="BD31" s="40">
        <f t="shared" si="11"/>
        <v>0</v>
      </c>
      <c r="BE31" s="40">
        <f t="shared" si="11"/>
        <v>0</v>
      </c>
      <c r="BF31" s="40">
        <f t="shared" si="11"/>
        <v>0</v>
      </c>
      <c r="BG31" s="40">
        <f t="shared" si="11"/>
        <v>0</v>
      </c>
      <c r="BH31" s="40">
        <f t="shared" si="11"/>
        <v>0</v>
      </c>
      <c r="BI31" s="40">
        <f t="shared" si="11"/>
        <v>0</v>
      </c>
      <c r="BJ31" s="40">
        <f t="shared" si="11"/>
        <v>0</v>
      </c>
      <c r="BK31" s="40">
        <f t="shared" si="11"/>
        <v>0</v>
      </c>
      <c r="BL31" s="40">
        <f t="shared" si="11"/>
        <v>0</v>
      </c>
      <c r="BM31" s="40">
        <f t="shared" si="11"/>
        <v>0</v>
      </c>
      <c r="BN31" s="40">
        <f t="shared" si="11"/>
        <v>0</v>
      </c>
      <c r="BO31" s="40">
        <f t="shared" si="11"/>
        <v>0</v>
      </c>
      <c r="BP31" s="40">
        <f t="shared" si="11"/>
        <v>0</v>
      </c>
      <c r="BQ31" s="40">
        <f t="shared" ref="BQ31:BY31" si="12">BQ28*BQ29/1000</f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12</v>
      </c>
      <c r="BW31" s="40">
        <f t="shared" si="12"/>
        <v>0</v>
      </c>
      <c r="BX31" s="40">
        <f t="shared" si="12"/>
        <v>4</v>
      </c>
      <c r="BY31" s="38">
        <f t="shared" si="12"/>
        <v>0</v>
      </c>
      <c r="BZ31" s="38">
        <f>BZ28*BZ29/1000</f>
        <v>0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472.5</v>
      </c>
      <c r="K33" s="92">
        <f t="shared" si="13"/>
        <v>0</v>
      </c>
      <c r="L33" s="92">
        <f t="shared" si="13"/>
        <v>69.680000000000007</v>
      </c>
      <c r="M33" s="92">
        <f t="shared" si="13"/>
        <v>94.8</v>
      </c>
      <c r="N33" s="92">
        <f t="shared" si="13"/>
        <v>3.07</v>
      </c>
      <c r="O33" s="92">
        <f t="shared" si="13"/>
        <v>0</v>
      </c>
      <c r="P33" s="92">
        <f t="shared" si="13"/>
        <v>95</v>
      </c>
      <c r="Q33" s="92">
        <f t="shared" si="13"/>
        <v>794.94999999999993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0</v>
      </c>
      <c r="W33" s="92">
        <f t="shared" si="13"/>
        <v>750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0</v>
      </c>
      <c r="AB33" s="92">
        <f t="shared" si="13"/>
        <v>0</v>
      </c>
      <c r="AC33" s="92">
        <f t="shared" si="13"/>
        <v>0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970</v>
      </c>
      <c r="AU33" s="92">
        <f t="shared" si="13"/>
        <v>0</v>
      </c>
      <c r="AV33" s="92">
        <f t="shared" si="13"/>
        <v>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2640</v>
      </c>
      <c r="BA33" s="92">
        <f t="shared" si="13"/>
        <v>0</v>
      </c>
      <c r="BB33" s="92">
        <f t="shared" si="13"/>
        <v>0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0</v>
      </c>
      <c r="BI33" s="92">
        <f t="shared" si="13"/>
        <v>0</v>
      </c>
      <c r="BJ33" s="92">
        <f t="shared" si="13"/>
        <v>0</v>
      </c>
      <c r="BK33" s="92">
        <f t="shared" si="13"/>
        <v>0</v>
      </c>
      <c r="BL33" s="92">
        <f t="shared" si="13"/>
        <v>0</v>
      </c>
      <c r="BM33" s="92">
        <f t="shared" si="13"/>
        <v>0</v>
      </c>
      <c r="BN33" s="92">
        <f t="shared" si="13"/>
        <v>0</v>
      </c>
      <c r="BO33" s="92">
        <f t="shared" si="13"/>
        <v>0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1320</v>
      </c>
      <c r="BW33" s="92">
        <f t="shared" si="14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1" t="s">
        <v>354</v>
      </c>
      <c r="B39" s="706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4</v>
      </c>
      <c r="M39" s="177"/>
      <c r="N39" s="15">
        <v>1.4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3</v>
      </c>
      <c r="AD39" s="177"/>
      <c r="AE39" s="177"/>
      <c r="AF39" s="177">
        <v>28</v>
      </c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>
        <v>29</v>
      </c>
      <c r="BK39" s="177">
        <v>7</v>
      </c>
      <c r="BL39" s="177">
        <v>13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8"/>
      <c r="BZ39" s="198"/>
      <c r="CA39" s="158">
        <f>SUMPRODUCT($D39:$BZ39,$D$51:$BZ$51)/1000</f>
        <v>5.4390000000000001</v>
      </c>
    </row>
    <row r="40" spans="1:79">
      <c r="A40" s="599" t="s">
        <v>348</v>
      </c>
      <c r="B40" s="600"/>
      <c r="C40" s="177"/>
      <c r="D40" s="177"/>
      <c r="E40" s="177">
        <v>60</v>
      </c>
      <c r="F40" s="177"/>
      <c r="G40" s="177"/>
      <c r="H40" s="177"/>
      <c r="I40" s="177"/>
      <c r="J40" s="177"/>
      <c r="K40" s="177"/>
      <c r="L40" s="177">
        <v>1.3</v>
      </c>
      <c r="M40" s="177"/>
      <c r="N40" s="177">
        <v>1.38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>
        <v>2</v>
      </c>
      <c r="AU40" s="177"/>
      <c r="AV40" s="177">
        <v>65</v>
      </c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>
        <v>190</v>
      </c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8"/>
      <c r="BZ40" s="198"/>
      <c r="CA40" s="158">
        <f>SUMPRODUCT($D40:$BZ40,$D$51:$BZ$51)/1000</f>
        <v>52.442999999999998</v>
      </c>
    </row>
    <row r="41" spans="1:79">
      <c r="A41" s="599" t="s">
        <v>332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98"/>
      <c r="BZ41" s="198"/>
      <c r="CA41">
        <f>SUMPRODUCT($D41:$BZ41,$D$51:$BZ$51)/1000</f>
        <v>2.3199999999999998</v>
      </c>
    </row>
    <row r="42" spans="1:79">
      <c r="A42" s="599" t="s">
        <v>45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>
        <v>112</v>
      </c>
      <c r="BW42" s="177"/>
      <c r="BX42" s="177"/>
      <c r="BY42" s="198"/>
      <c r="BZ42" s="198"/>
      <c r="CA42" s="158">
        <f>SUMPRODUCT($D42:$BZ42,$D$51:$BZ$51)/1000</f>
        <v>12.32</v>
      </c>
    </row>
    <row r="43" spans="1:79">
      <c r="A43" s="599" t="s">
        <v>286</v>
      </c>
      <c r="B43" s="61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>
        <v>12</v>
      </c>
      <c r="N43" s="185"/>
      <c r="O43" s="185"/>
      <c r="P43" s="185">
        <v>1</v>
      </c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77"/>
      <c r="BZ43" s="177"/>
      <c r="CA43">
        <f>SUMPRODUCT($D43:$BZ43,$D$51:$BZ$51)/1000</f>
        <v>1.8979999999999999</v>
      </c>
    </row>
    <row r="44" spans="1:79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94"/>
      <c r="O44" s="266"/>
      <c r="P44" s="266"/>
      <c r="Q44" s="94"/>
      <c r="R44" s="330"/>
      <c r="S44" s="266"/>
      <c r="T44" s="266"/>
      <c r="U44" s="266"/>
      <c r="V44" s="266"/>
      <c r="W44" s="266"/>
      <c r="X44" s="266"/>
      <c r="Y44" s="266"/>
      <c r="Z44" s="266"/>
      <c r="AA44" s="306"/>
      <c r="AB44" s="266"/>
      <c r="AC44" s="266"/>
      <c r="AD44" s="266"/>
      <c r="AE44" s="266"/>
      <c r="AF44" s="266"/>
      <c r="AG44" s="266"/>
      <c r="AH44" s="266"/>
      <c r="AI44" s="266"/>
      <c r="AJ44" s="266"/>
      <c r="AK44" s="266"/>
      <c r="AL44" s="266"/>
      <c r="AM44" s="266"/>
      <c r="AN44" s="266"/>
      <c r="AO44" s="266"/>
      <c r="AP44" s="266"/>
      <c r="AQ44" s="266"/>
      <c r="AR44" s="266"/>
      <c r="AS44" s="266"/>
      <c r="AT44" s="266"/>
      <c r="AU44" s="266"/>
      <c r="AV44" s="266"/>
      <c r="AW44" s="266"/>
      <c r="AX44" s="266"/>
      <c r="AY44" s="266"/>
      <c r="AZ44" s="266"/>
      <c r="BA44" s="266"/>
      <c r="BB44" s="266"/>
      <c r="BC44" s="266"/>
      <c r="BD44" s="266"/>
      <c r="BE44" s="266"/>
      <c r="BF44" s="266"/>
      <c r="BG44" s="266"/>
      <c r="BH44" s="266"/>
      <c r="BI44" s="266"/>
      <c r="BJ44" s="266"/>
      <c r="BK44" s="266"/>
      <c r="BL44" s="266"/>
      <c r="BM44" s="266"/>
      <c r="BN44" s="266"/>
      <c r="BO44" s="266"/>
      <c r="BP44" s="266"/>
      <c r="BQ44" s="266"/>
      <c r="BR44" s="266"/>
      <c r="BS44" s="266"/>
      <c r="BT44" s="266"/>
      <c r="BU44" s="266"/>
      <c r="BV44" s="266"/>
      <c r="BW44" s="266"/>
      <c r="BX44" s="266"/>
      <c r="BY44" s="299"/>
      <c r="BZ44" s="177"/>
      <c r="CA44" s="157" t="e">
        <f>SUMPRODUCT(E44:BZ44,E51:BZ51)/1000-SUMPRODUCT(Q44,Q51)/1000+Q51*Q44</f>
        <v>#VALUE!</v>
      </c>
    </row>
    <row r="45" spans="1:79">
      <c r="A45" s="612"/>
      <c r="B45" s="613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177"/>
      <c r="BZ45" s="177"/>
    </row>
    <row r="46" spans="1:79" ht="15.6" hidden="1" customHeight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t="15.6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60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5.3</v>
      </c>
      <c r="M47" s="177">
        <f t="shared" si="15"/>
        <v>12</v>
      </c>
      <c r="N47" s="177">
        <f t="shared" si="15"/>
        <v>2.78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3</v>
      </c>
      <c r="AD47" s="177">
        <f t="shared" si="15"/>
        <v>0</v>
      </c>
      <c r="AE47" s="177">
        <f t="shared" si="15"/>
        <v>0</v>
      </c>
      <c r="AF47" s="177">
        <f t="shared" si="15"/>
        <v>28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0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2</v>
      </c>
      <c r="AU47" s="177">
        <f t="shared" si="15"/>
        <v>0</v>
      </c>
      <c r="AV47" s="177">
        <f t="shared" si="15"/>
        <v>65</v>
      </c>
      <c r="AW47" s="177">
        <f t="shared" si="15"/>
        <v>0</v>
      </c>
      <c r="AX47" s="177">
        <f t="shared" si="15"/>
        <v>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0</v>
      </c>
      <c r="BJ47" s="177">
        <f t="shared" si="15"/>
        <v>219</v>
      </c>
      <c r="BK47" s="177">
        <f t="shared" si="15"/>
        <v>7</v>
      </c>
      <c r="BL47" s="177">
        <f t="shared" si="15"/>
        <v>13</v>
      </c>
      <c r="BM47" s="177">
        <f t="shared" si="15"/>
        <v>0</v>
      </c>
      <c r="BN47" s="177">
        <f t="shared" si="15"/>
        <v>0</v>
      </c>
      <c r="BO47" s="177">
        <f t="shared" si="15"/>
        <v>0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112</v>
      </c>
      <c r="BW47" s="177">
        <f t="shared" si="16"/>
        <v>0</v>
      </c>
      <c r="BX47" s="177">
        <f t="shared" si="16"/>
        <v>40</v>
      </c>
      <c r="BY47" s="177">
        <f t="shared" si="16"/>
        <v>0</v>
      </c>
      <c r="BZ47" s="177">
        <f t="shared" si="16"/>
        <v>0</v>
      </c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 t="shared" ref="D48:BO48" si="17">C48</f>
        <v>100</v>
      </c>
      <c r="E48" s="177">
        <f t="shared" si="17"/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ref="BP48:BZ48" si="18">BO48</f>
        <v>100</v>
      </c>
      <c r="BQ48" s="177">
        <f t="shared" si="18"/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77">
        <f t="shared" si="18"/>
        <v>100</v>
      </c>
      <c r="BZ48" s="177">
        <f t="shared" si="18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39">
        <f>E47*E48/1000</f>
        <v>6</v>
      </c>
      <c r="F50" s="439">
        <f>F47*F48/1000</f>
        <v>0</v>
      </c>
      <c r="G50" s="439">
        <f>G47*G48</f>
        <v>0</v>
      </c>
      <c r="H50" s="439">
        <f>H47*H48/1000</f>
        <v>0</v>
      </c>
      <c r="I50" s="439">
        <f>I47*I48/1000</f>
        <v>0</v>
      </c>
      <c r="J50" s="439">
        <f>J47*J48/1000</f>
        <v>0</v>
      </c>
      <c r="K50" s="439">
        <f>K47*K48/1000</f>
        <v>0</v>
      </c>
      <c r="L50" s="439">
        <f t="shared" ref="L50:BV50" si="19">L47*L48/1000</f>
        <v>0.53</v>
      </c>
      <c r="M50" s="439">
        <f t="shared" si="19"/>
        <v>1.2</v>
      </c>
      <c r="N50" s="439">
        <f t="shared" si="19"/>
        <v>0.27800000000000002</v>
      </c>
      <c r="O50" s="439">
        <f t="shared" si="19"/>
        <v>0</v>
      </c>
      <c r="P50" s="439">
        <f t="shared" si="19"/>
        <v>0.1</v>
      </c>
      <c r="Q50" s="439">
        <f>Q47*Q48</f>
        <v>0</v>
      </c>
      <c r="R50" s="439">
        <f t="shared" si="19"/>
        <v>0</v>
      </c>
      <c r="S50" s="439">
        <f t="shared" si="19"/>
        <v>0</v>
      </c>
      <c r="T50" s="439">
        <f t="shared" si="19"/>
        <v>0</v>
      </c>
      <c r="U50" s="439">
        <f t="shared" si="19"/>
        <v>0</v>
      </c>
      <c r="V50" s="439">
        <f t="shared" si="19"/>
        <v>0</v>
      </c>
      <c r="W50" s="439">
        <f t="shared" si="19"/>
        <v>0</v>
      </c>
      <c r="X50" s="439">
        <f t="shared" si="19"/>
        <v>0</v>
      </c>
      <c r="Y50" s="439">
        <f t="shared" si="19"/>
        <v>0</v>
      </c>
      <c r="Z50" s="439">
        <f t="shared" si="19"/>
        <v>0</v>
      </c>
      <c r="AA50" s="439">
        <f t="shared" si="19"/>
        <v>0</v>
      </c>
      <c r="AB50" s="439">
        <f t="shared" si="19"/>
        <v>0</v>
      </c>
      <c r="AC50" s="439">
        <f t="shared" si="19"/>
        <v>0.3</v>
      </c>
      <c r="AD50" s="439">
        <f>AD47*AD48/1000</f>
        <v>0</v>
      </c>
      <c r="AE50" s="439">
        <f>AE47*AE48/1000</f>
        <v>0</v>
      </c>
      <c r="AF50" s="439">
        <f t="shared" si="19"/>
        <v>2.8</v>
      </c>
      <c r="AG50" s="439">
        <f t="shared" si="19"/>
        <v>0</v>
      </c>
      <c r="AH50" s="439">
        <f t="shared" si="19"/>
        <v>0</v>
      </c>
      <c r="AI50" s="439">
        <f t="shared" si="19"/>
        <v>0</v>
      </c>
      <c r="AJ50" s="439">
        <f t="shared" si="19"/>
        <v>0</v>
      </c>
      <c r="AK50" s="439">
        <f t="shared" si="19"/>
        <v>0</v>
      </c>
      <c r="AL50" s="439">
        <f t="shared" si="19"/>
        <v>0</v>
      </c>
      <c r="AM50" s="439">
        <f t="shared" si="19"/>
        <v>0</v>
      </c>
      <c r="AN50" s="439">
        <f t="shared" si="19"/>
        <v>0</v>
      </c>
      <c r="AO50" s="439">
        <f t="shared" si="19"/>
        <v>0</v>
      </c>
      <c r="AP50" s="439">
        <f t="shared" si="19"/>
        <v>0</v>
      </c>
      <c r="AQ50" s="439">
        <f t="shared" si="19"/>
        <v>0</v>
      </c>
      <c r="AR50" s="439">
        <f t="shared" si="19"/>
        <v>0</v>
      </c>
      <c r="AS50" s="439">
        <f t="shared" si="19"/>
        <v>0</v>
      </c>
      <c r="AT50" s="439">
        <f t="shared" si="19"/>
        <v>0.2</v>
      </c>
      <c r="AU50" s="439">
        <f t="shared" si="19"/>
        <v>0</v>
      </c>
      <c r="AV50" s="439">
        <f t="shared" si="19"/>
        <v>6.5</v>
      </c>
      <c r="AW50" s="439">
        <f t="shared" si="19"/>
        <v>0</v>
      </c>
      <c r="AX50" s="439">
        <f t="shared" si="19"/>
        <v>0</v>
      </c>
      <c r="AY50" s="439">
        <f t="shared" si="19"/>
        <v>0</v>
      </c>
      <c r="AZ50" s="439">
        <f>AZ47*AZ48/1000</f>
        <v>0</v>
      </c>
      <c r="BA50" s="439">
        <f t="shared" si="19"/>
        <v>0</v>
      </c>
      <c r="BB50" s="439">
        <f t="shared" si="19"/>
        <v>0</v>
      </c>
      <c r="BC50" s="439">
        <f t="shared" si="19"/>
        <v>0</v>
      </c>
      <c r="BD50" s="439">
        <f t="shared" si="19"/>
        <v>0</v>
      </c>
      <c r="BE50" s="439">
        <f t="shared" si="19"/>
        <v>0</v>
      </c>
      <c r="BF50" s="439">
        <f t="shared" si="19"/>
        <v>0</v>
      </c>
      <c r="BG50" s="439">
        <f t="shared" si="19"/>
        <v>0</v>
      </c>
      <c r="BH50" s="439">
        <f>BH47*BH48/1000</f>
        <v>0</v>
      </c>
      <c r="BI50" s="439">
        <f t="shared" si="19"/>
        <v>0</v>
      </c>
      <c r="BJ50" s="439">
        <f t="shared" si="19"/>
        <v>21.9</v>
      </c>
      <c r="BK50" s="439">
        <f t="shared" si="19"/>
        <v>0.7</v>
      </c>
      <c r="BL50" s="439">
        <f t="shared" si="19"/>
        <v>1.3</v>
      </c>
      <c r="BM50" s="439">
        <f t="shared" si="19"/>
        <v>0</v>
      </c>
      <c r="BN50" s="439">
        <f t="shared" si="19"/>
        <v>0</v>
      </c>
      <c r="BO50" s="439">
        <f t="shared" si="19"/>
        <v>0</v>
      </c>
      <c r="BP50" s="439">
        <f>BP47*BP48/1000</f>
        <v>0</v>
      </c>
      <c r="BQ50" s="439">
        <f t="shared" si="19"/>
        <v>0</v>
      </c>
      <c r="BR50" s="439">
        <f t="shared" si="19"/>
        <v>0</v>
      </c>
      <c r="BS50" s="439">
        <f t="shared" si="19"/>
        <v>0</v>
      </c>
      <c r="BT50" s="439">
        <f t="shared" si="19"/>
        <v>0</v>
      </c>
      <c r="BU50" s="439">
        <f t="shared" si="19"/>
        <v>0</v>
      </c>
      <c r="BV50" s="439">
        <f t="shared" si="19"/>
        <v>11.2</v>
      </c>
      <c r="BW50" s="439">
        <f>BW47*BW48/1000</f>
        <v>0</v>
      </c>
      <c r="BX50" s="439">
        <f>BX47*BX48/1000</f>
        <v>4</v>
      </c>
      <c r="BY50" s="397">
        <f>BY47*BY48/1000</f>
        <v>0</v>
      </c>
      <c r="BZ50" s="397">
        <f>BZ47*BZ48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40">
        <f>ССЫЛКИ!C3</f>
        <v>590</v>
      </c>
      <c r="F51" s="440">
        <f>ССЫЛКИ!D3</f>
        <v>590</v>
      </c>
      <c r="G51" s="440">
        <f>ССЫЛКИ!E3</f>
        <v>11</v>
      </c>
      <c r="H51" s="440">
        <f>ССЫЛКИ!F3</f>
        <v>400</v>
      </c>
      <c r="I51" s="440">
        <f>ССЫЛКИ!G3</f>
        <v>200</v>
      </c>
      <c r="J51" s="440">
        <f>ССЫЛКИ!H3</f>
        <v>105</v>
      </c>
      <c r="K51" s="44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398">
        <f>ССЫЛКИ!BW3</f>
        <v>510</v>
      </c>
      <c r="BZ51" s="398">
        <f>ССЫЛКИ!BX3</f>
        <v>580</v>
      </c>
    </row>
    <row r="52" spans="1:78" ht="15.75">
      <c r="A52" s="593" t="s">
        <v>56</v>
      </c>
      <c r="B52" s="594"/>
      <c r="C52" s="446">
        <f>SUM(D52:BZ52)</f>
        <v>7442</v>
      </c>
      <c r="D52" s="421">
        <f t="shared" ref="D52:BX52" si="20">D50*D51</f>
        <v>0</v>
      </c>
      <c r="E52" s="438">
        <f t="shared" si="20"/>
        <v>3540</v>
      </c>
      <c r="F52" s="438">
        <f t="shared" si="20"/>
        <v>0</v>
      </c>
      <c r="G52" s="439">
        <f t="shared" si="20"/>
        <v>0</v>
      </c>
      <c r="H52" s="439">
        <f t="shared" si="20"/>
        <v>0</v>
      </c>
      <c r="I52" s="439">
        <f t="shared" si="20"/>
        <v>0</v>
      </c>
      <c r="J52" s="439">
        <f t="shared" si="20"/>
        <v>0</v>
      </c>
      <c r="K52" s="439">
        <f t="shared" si="20"/>
        <v>0</v>
      </c>
      <c r="L52" s="439">
        <f t="shared" si="20"/>
        <v>71.02000000000001</v>
      </c>
      <c r="M52" s="439">
        <f t="shared" si="20"/>
        <v>94.8</v>
      </c>
      <c r="N52" s="439">
        <f t="shared" si="20"/>
        <v>2.7800000000000002</v>
      </c>
      <c r="O52" s="439">
        <f t="shared" si="20"/>
        <v>0</v>
      </c>
      <c r="P52" s="439">
        <f t="shared" si="20"/>
        <v>95</v>
      </c>
      <c r="Q52" s="439">
        <f t="shared" si="20"/>
        <v>0</v>
      </c>
      <c r="R52" s="439">
        <f t="shared" si="20"/>
        <v>0</v>
      </c>
      <c r="S52" s="439">
        <f t="shared" si="20"/>
        <v>0</v>
      </c>
      <c r="T52" s="439">
        <f t="shared" si="20"/>
        <v>0</v>
      </c>
      <c r="U52" s="439">
        <f t="shared" si="20"/>
        <v>0</v>
      </c>
      <c r="V52" s="439">
        <f t="shared" si="20"/>
        <v>0</v>
      </c>
      <c r="W52" s="439">
        <f t="shared" si="20"/>
        <v>0</v>
      </c>
      <c r="X52" s="439">
        <f t="shared" si="20"/>
        <v>0</v>
      </c>
      <c r="Y52" s="439">
        <f t="shared" si="20"/>
        <v>0</v>
      </c>
      <c r="Z52" s="439">
        <f t="shared" si="20"/>
        <v>0</v>
      </c>
      <c r="AA52" s="439">
        <f t="shared" si="20"/>
        <v>0</v>
      </c>
      <c r="AB52" s="439">
        <f t="shared" si="20"/>
        <v>0</v>
      </c>
      <c r="AC52" s="439">
        <f t="shared" si="20"/>
        <v>57</v>
      </c>
      <c r="AD52" s="439">
        <f t="shared" si="20"/>
        <v>0</v>
      </c>
      <c r="AE52" s="439">
        <f t="shared" si="20"/>
        <v>0</v>
      </c>
      <c r="AF52" s="439">
        <f t="shared" si="20"/>
        <v>196</v>
      </c>
      <c r="AG52" s="439">
        <f t="shared" si="20"/>
        <v>0</v>
      </c>
      <c r="AH52" s="439">
        <f t="shared" si="20"/>
        <v>0</v>
      </c>
      <c r="AI52" s="439">
        <f t="shared" si="20"/>
        <v>0</v>
      </c>
      <c r="AJ52" s="439">
        <f t="shared" si="20"/>
        <v>0</v>
      </c>
      <c r="AK52" s="439">
        <f t="shared" si="20"/>
        <v>0</v>
      </c>
      <c r="AL52" s="439">
        <f t="shared" si="20"/>
        <v>0</v>
      </c>
      <c r="AM52" s="439">
        <f t="shared" si="20"/>
        <v>0</v>
      </c>
      <c r="AN52" s="439">
        <f t="shared" si="20"/>
        <v>0</v>
      </c>
      <c r="AO52" s="439">
        <f t="shared" si="20"/>
        <v>0</v>
      </c>
      <c r="AP52" s="439">
        <f t="shared" si="20"/>
        <v>0</v>
      </c>
      <c r="AQ52" s="439">
        <f t="shared" si="20"/>
        <v>0</v>
      </c>
      <c r="AR52" s="439">
        <f t="shared" si="20"/>
        <v>0</v>
      </c>
      <c r="AS52" s="439">
        <f t="shared" si="20"/>
        <v>0</v>
      </c>
      <c r="AT52" s="439">
        <f t="shared" si="20"/>
        <v>194</v>
      </c>
      <c r="AU52" s="439">
        <f t="shared" si="20"/>
        <v>0</v>
      </c>
      <c r="AV52" s="439">
        <f t="shared" si="20"/>
        <v>617.5</v>
      </c>
      <c r="AW52" s="439">
        <f t="shared" si="20"/>
        <v>0</v>
      </c>
      <c r="AX52" s="439">
        <f t="shared" si="20"/>
        <v>0</v>
      </c>
      <c r="AY52" s="439">
        <f t="shared" si="20"/>
        <v>0</v>
      </c>
      <c r="AZ52" s="439">
        <f t="shared" si="20"/>
        <v>0</v>
      </c>
      <c r="BA52" s="439">
        <f t="shared" si="20"/>
        <v>0</v>
      </c>
      <c r="BB52" s="439">
        <f t="shared" si="20"/>
        <v>0</v>
      </c>
      <c r="BC52" s="439">
        <f t="shared" si="20"/>
        <v>0</v>
      </c>
      <c r="BD52" s="439">
        <f t="shared" si="20"/>
        <v>0</v>
      </c>
      <c r="BE52" s="439">
        <f t="shared" si="20"/>
        <v>0</v>
      </c>
      <c r="BF52" s="439">
        <f t="shared" si="20"/>
        <v>0</v>
      </c>
      <c r="BG52" s="439">
        <f t="shared" si="20"/>
        <v>0</v>
      </c>
      <c r="BH52" s="439">
        <f t="shared" si="20"/>
        <v>0</v>
      </c>
      <c r="BI52" s="439">
        <f t="shared" si="20"/>
        <v>0</v>
      </c>
      <c r="BJ52" s="439">
        <f t="shared" si="20"/>
        <v>1007.4</v>
      </c>
      <c r="BK52" s="439">
        <f t="shared" si="20"/>
        <v>24.5</v>
      </c>
      <c r="BL52" s="439">
        <f t="shared" si="20"/>
        <v>78</v>
      </c>
      <c r="BM52" s="439">
        <f t="shared" si="20"/>
        <v>0</v>
      </c>
      <c r="BN52" s="439">
        <f t="shared" si="20"/>
        <v>0</v>
      </c>
      <c r="BO52" s="439">
        <f t="shared" si="20"/>
        <v>0</v>
      </c>
      <c r="BP52" s="439">
        <f t="shared" si="20"/>
        <v>0</v>
      </c>
      <c r="BQ52" s="439">
        <f t="shared" si="20"/>
        <v>0</v>
      </c>
      <c r="BR52" s="439">
        <f t="shared" si="20"/>
        <v>0</v>
      </c>
      <c r="BS52" s="439">
        <f t="shared" si="20"/>
        <v>0</v>
      </c>
      <c r="BT52" s="439">
        <f t="shared" si="20"/>
        <v>0</v>
      </c>
      <c r="BU52" s="439">
        <f t="shared" si="20"/>
        <v>0</v>
      </c>
      <c r="BV52" s="439">
        <f t="shared" si="20"/>
        <v>1232</v>
      </c>
      <c r="BW52" s="439">
        <f t="shared" si="20"/>
        <v>0</v>
      </c>
      <c r="BX52" s="439">
        <f t="shared" si="20"/>
        <v>232</v>
      </c>
      <c r="BY52" s="397">
        <f>BY50*BY51</f>
        <v>0</v>
      </c>
      <c r="BZ52" s="397">
        <f>BZ50*BZ51</f>
        <v>0</v>
      </c>
    </row>
    <row r="53" spans="1:78" ht="15.75">
      <c r="A53" s="593" t="s">
        <v>57</v>
      </c>
      <c r="B53" s="594"/>
      <c r="C53" s="448">
        <f>C52/C49</f>
        <v>74.42</v>
      </c>
      <c r="D53" s="454"/>
      <c r="E53" s="454"/>
      <c r="F53" s="454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</row>
    <row r="54" spans="1:78" hidden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612"/>
      <c r="B55" s="613"/>
      <c r="C55" s="177"/>
      <c r="D55" s="177">
        <f t="shared" ref="D55:K55" si="21">SUM(D39:D45)</f>
        <v>0</v>
      </c>
      <c r="E55" s="177">
        <f t="shared" si="21"/>
        <v>60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5.3</v>
      </c>
      <c r="M55" s="177">
        <f t="shared" ref="M55:BX55" si="22">SUM(M39:M45)</f>
        <v>12</v>
      </c>
      <c r="N55" s="177">
        <f t="shared" si="22"/>
        <v>2.78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3</v>
      </c>
      <c r="AD55" s="177">
        <f t="shared" si="22"/>
        <v>0</v>
      </c>
      <c r="AE55" s="177">
        <f t="shared" si="22"/>
        <v>0</v>
      </c>
      <c r="AF55" s="177">
        <f t="shared" si="22"/>
        <v>28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0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2</v>
      </c>
      <c r="AU55" s="177">
        <f t="shared" si="22"/>
        <v>0</v>
      </c>
      <c r="AV55" s="177">
        <f t="shared" si="22"/>
        <v>65</v>
      </c>
      <c r="AW55" s="177">
        <f t="shared" si="22"/>
        <v>0</v>
      </c>
      <c r="AX55" s="177">
        <f t="shared" si="22"/>
        <v>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0</v>
      </c>
      <c r="BJ55" s="177">
        <f t="shared" si="22"/>
        <v>219</v>
      </c>
      <c r="BK55" s="177">
        <f t="shared" si="22"/>
        <v>7</v>
      </c>
      <c r="BL55" s="177">
        <f t="shared" si="22"/>
        <v>13</v>
      </c>
      <c r="BM55" s="177">
        <f t="shared" si="22"/>
        <v>0</v>
      </c>
      <c r="BN55" s="177">
        <f t="shared" si="22"/>
        <v>0</v>
      </c>
      <c r="BO55" s="177">
        <f t="shared" si="22"/>
        <v>0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112</v>
      </c>
      <c r="BW55" s="177">
        <f t="shared" si="22"/>
        <v>0</v>
      </c>
      <c r="BX55" s="177">
        <f t="shared" si="22"/>
        <v>40</v>
      </c>
      <c r="BY55" s="177">
        <f>SUM(BY39:BY45)</f>
        <v>0</v>
      </c>
      <c r="BZ55" s="177">
        <f>SUM(BZ39:BZ45)</f>
        <v>0</v>
      </c>
    </row>
    <row r="56" spans="1:78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85">
        <f t="shared" si="24"/>
        <v>100</v>
      </c>
      <c r="BZ56" s="185">
        <f t="shared" si="24"/>
        <v>100</v>
      </c>
    </row>
    <row r="57" spans="1:78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idden="1">
      <c r="A58" s="618" t="s">
        <v>55</v>
      </c>
      <c r="B58" s="619"/>
      <c r="C58" s="178"/>
      <c r="D58" s="187">
        <f>D55*D56/1000</f>
        <v>0</v>
      </c>
      <c r="E58" s="181">
        <f>E55*E56/1000</f>
        <v>6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0.53</v>
      </c>
      <c r="M58" s="181">
        <f t="shared" si="25"/>
        <v>1.2</v>
      </c>
      <c r="N58" s="181">
        <f t="shared" si="25"/>
        <v>0.27800000000000002</v>
      </c>
      <c r="O58" s="181">
        <f t="shared" si="25"/>
        <v>0</v>
      </c>
      <c r="P58" s="181">
        <f t="shared" si="25"/>
        <v>0.1</v>
      </c>
      <c r="Q58" s="181">
        <f>Q55*Q56</f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0.3</v>
      </c>
      <c r="AD58" s="181">
        <f>AD55*AD56/1000</f>
        <v>0</v>
      </c>
      <c r="AE58" s="181">
        <f>AE55*AE56/1000</f>
        <v>0</v>
      </c>
      <c r="AF58" s="181">
        <f t="shared" si="25"/>
        <v>2.8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0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0.2</v>
      </c>
      <c r="AU58" s="181">
        <f t="shared" si="25"/>
        <v>0</v>
      </c>
      <c r="AV58" s="181">
        <f t="shared" si="25"/>
        <v>6.5</v>
      </c>
      <c r="AW58" s="181">
        <f t="shared" si="25"/>
        <v>0</v>
      </c>
      <c r="AX58" s="181">
        <f t="shared" si="25"/>
        <v>0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0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0</v>
      </c>
      <c r="BJ58" s="181">
        <f t="shared" si="25"/>
        <v>21.9</v>
      </c>
      <c r="BK58" s="181">
        <f t="shared" si="25"/>
        <v>0.7</v>
      </c>
      <c r="BL58" s="181">
        <f t="shared" si="25"/>
        <v>1.3</v>
      </c>
      <c r="BM58" s="181">
        <f t="shared" si="25"/>
        <v>0</v>
      </c>
      <c r="BN58" s="181">
        <f t="shared" si="25"/>
        <v>0</v>
      </c>
      <c r="BO58" s="181">
        <f t="shared" si="25"/>
        <v>0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11.2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6">E58*E59</f>
        <v>3540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71.02000000000001</v>
      </c>
      <c r="M60" s="191">
        <f t="shared" si="26"/>
        <v>94.8</v>
      </c>
      <c r="N60" s="191">
        <f t="shared" si="26"/>
        <v>2.7800000000000002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57</v>
      </c>
      <c r="AD60" s="191">
        <f t="shared" si="26"/>
        <v>0</v>
      </c>
      <c r="AE60" s="191">
        <f t="shared" si="26"/>
        <v>0</v>
      </c>
      <c r="AF60" s="191">
        <f t="shared" si="26"/>
        <v>196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0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194</v>
      </c>
      <c r="AU60" s="191">
        <f t="shared" si="26"/>
        <v>0</v>
      </c>
      <c r="AV60" s="191">
        <f t="shared" si="26"/>
        <v>617.5</v>
      </c>
      <c r="AW60" s="191">
        <f t="shared" si="26"/>
        <v>0</v>
      </c>
      <c r="AX60" s="191">
        <f t="shared" si="26"/>
        <v>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0</v>
      </c>
      <c r="BJ60" s="191">
        <f t="shared" si="26"/>
        <v>1007.4</v>
      </c>
      <c r="BK60" s="191">
        <f t="shared" si="26"/>
        <v>24.5</v>
      </c>
      <c r="BL60" s="191">
        <f t="shared" si="26"/>
        <v>78</v>
      </c>
      <c r="BM60" s="191">
        <f t="shared" si="26"/>
        <v>0</v>
      </c>
      <c r="BN60" s="191">
        <f t="shared" si="26"/>
        <v>0</v>
      </c>
      <c r="BO60" s="191">
        <f t="shared" si="26"/>
        <v>0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1232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ROUND((((71.71-C53))*100+SUM(N39:N41)),4)</f>
        <v>-268.22000000000003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D37:BX37"/>
    <mergeCell ref="A37:B38"/>
    <mergeCell ref="A50:B50"/>
    <mergeCell ref="A45:B45"/>
    <mergeCell ref="A44:B44"/>
    <mergeCell ref="A39:B39"/>
    <mergeCell ref="A40:B40"/>
    <mergeCell ref="A41:B41"/>
    <mergeCell ref="A42:B42"/>
    <mergeCell ref="A43:B43"/>
    <mergeCell ref="A51:B51"/>
    <mergeCell ref="A52:B52"/>
    <mergeCell ref="A59:B59"/>
    <mergeCell ref="A47:B47"/>
    <mergeCell ref="A48:B48"/>
    <mergeCell ref="A49:B49"/>
    <mergeCell ref="A60:B60"/>
    <mergeCell ref="A61:B61"/>
    <mergeCell ref="A53:B53"/>
    <mergeCell ref="A55:B55"/>
    <mergeCell ref="A56:B56"/>
    <mergeCell ref="A57:B57"/>
    <mergeCell ref="A58:B58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1:B11"/>
    <mergeCell ref="A9:B9"/>
    <mergeCell ref="A14:B14"/>
    <mergeCell ref="A13:B13"/>
    <mergeCell ref="A12:B12"/>
    <mergeCell ref="A10:B10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1"/>
  <sheetViews>
    <sheetView zoomScale="80" zoomScaleNormal="80" workbookViewId="0">
      <selection activeCell="Q22" sqref="Q22"/>
    </sheetView>
  </sheetViews>
  <sheetFormatPr defaultColWidth="12.625" defaultRowHeight="15" customHeight="1"/>
  <cols>
    <col min="1" max="1" width="3.25" customWidth="1"/>
    <col min="2" max="2" width="33.5" customWidth="1"/>
    <col min="3" max="3" width="9.25" bestFit="1" customWidth="1"/>
    <col min="4" max="4" width="8.375" hidden="1" customWidth="1"/>
    <col min="5" max="5" width="9.5" hidden="1" customWidth="1"/>
    <col min="6" max="6" width="8.375" hidden="1" customWidth="1"/>
    <col min="7" max="7" width="8.5" hidden="1" customWidth="1"/>
    <col min="8" max="10" width="8.375" hidden="1" customWidth="1"/>
    <col min="11" max="11" width="9.12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8" bestFit="1" customWidth="1"/>
    <col min="18" max="18" width="9.125" bestFit="1" customWidth="1"/>
    <col min="19" max="21" width="9.125" hidden="1" customWidth="1"/>
    <col min="22" max="22" width="9.125" bestFit="1" customWidth="1"/>
    <col min="23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625" hidden="1" customWidth="1"/>
    <col min="31" max="32" width="7.375" hidden="1" customWidth="1"/>
    <col min="33" max="33" width="8.375" hidden="1" customWidth="1"/>
    <col min="34" max="34" width="7.75" hidden="1" customWidth="1"/>
    <col min="35" max="37" width="7.375" hidden="1" customWidth="1"/>
    <col min="38" max="38" width="8.375" bestFit="1" customWidth="1"/>
    <col min="39" max="39" width="8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49" width="8.375" hidden="1" customWidth="1"/>
    <col min="50" max="50" width="8.125" hidden="1" customWidth="1"/>
    <col min="51" max="53" width="9.125" hidden="1" customWidth="1"/>
    <col min="54" max="54" width="9.25" bestFit="1" customWidth="1"/>
    <col min="55" max="59" width="8.375" hidden="1" customWidth="1"/>
    <col min="60" max="60" width="9.5" bestFit="1" customWidth="1"/>
    <col min="61" max="61" width="8" hidden="1" customWidth="1"/>
    <col min="62" max="62" width="8.125" customWidth="1"/>
    <col min="63" max="63" width="8" bestFit="1" customWidth="1"/>
    <col min="64" max="64" width="8.375" bestFit="1" customWidth="1"/>
    <col min="65" max="65" width="8.375" hidden="1" customWidth="1"/>
    <col min="66" max="66" width="9.125" hidden="1" customWidth="1"/>
    <col min="67" max="67" width="8" bestFit="1" customWidth="1"/>
    <col min="68" max="75" width="9.125" hidden="1" customWidth="1"/>
    <col min="76" max="76" width="8.375" bestFit="1" customWidth="1"/>
    <col min="77" max="77" width="8.375" hidden="1" customWidth="1"/>
    <col min="78" max="78" width="9.5" hidden="1" customWidth="1"/>
    <col min="79" max="79" width="7.625" hidden="1" customWidth="1"/>
  </cols>
  <sheetData>
    <row r="1" spans="1:79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79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79" ht="15.75">
      <c r="B4" s="31">
        <v>11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79" ht="23.25">
      <c r="B5" s="269" t="s">
        <v>290</v>
      </c>
      <c r="C5" s="30"/>
      <c r="D5" s="30"/>
      <c r="E5" s="30"/>
      <c r="F5" s="30"/>
      <c r="G5" s="46"/>
      <c r="H5" s="30"/>
      <c r="I5" s="30"/>
      <c r="J5" s="30"/>
      <c r="K5" s="32"/>
      <c r="L5" s="658" t="str">
        <f>VLOOKUP(B4,Общее_количество_учащихся,2,FALSE)</f>
        <v>Пятница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79" ht="198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>
      <c r="A8" s="638" t="s">
        <v>347</v>
      </c>
      <c r="B8" s="639"/>
      <c r="C8" s="35"/>
      <c r="D8" s="35"/>
      <c r="E8" s="290"/>
      <c r="F8" s="290"/>
      <c r="G8" s="290"/>
      <c r="H8" s="290"/>
      <c r="I8" s="290"/>
      <c r="J8" s="290"/>
      <c r="K8" s="290"/>
      <c r="L8" s="290">
        <v>3.5</v>
      </c>
      <c r="M8" s="290"/>
      <c r="N8" s="290">
        <v>1</v>
      </c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>
        <v>4</v>
      </c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>
        <v>60</v>
      </c>
      <c r="BI8" s="290"/>
      <c r="BJ8" s="290"/>
      <c r="BK8" s="290">
        <v>8</v>
      </c>
      <c r="BL8" s="290">
        <v>10</v>
      </c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35"/>
      <c r="BZ8" s="35"/>
      <c r="CA8" s="246">
        <f t="shared" ref="CA8:CA14" si="0">SUMPRODUCT($E8:$BZ8,$E$51:$BZ$51)/1000</f>
        <v>28.518999999999998</v>
      </c>
    </row>
    <row r="9" spans="1:79">
      <c r="A9" s="707" t="s">
        <v>323</v>
      </c>
      <c r="B9" s="708"/>
      <c r="C9" s="35"/>
      <c r="D9" s="35"/>
      <c r="E9" s="290"/>
      <c r="F9" s="290"/>
      <c r="G9" s="290"/>
      <c r="H9" s="290"/>
      <c r="I9" s="290"/>
      <c r="J9" s="290"/>
      <c r="K9" s="290"/>
      <c r="L9" s="290">
        <v>3.3</v>
      </c>
      <c r="M9" s="290"/>
      <c r="N9" s="290">
        <v>1.08</v>
      </c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>
        <v>3</v>
      </c>
      <c r="AU9" s="290"/>
      <c r="AV9" s="290">
        <v>60</v>
      </c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>
        <v>191</v>
      </c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35"/>
      <c r="BZ9" s="35"/>
      <c r="CA9" s="246">
        <f t="shared" si="0"/>
        <v>17.849</v>
      </c>
    </row>
    <row r="10" spans="1:79">
      <c r="A10" s="638" t="s">
        <v>319</v>
      </c>
      <c r="B10" s="639"/>
      <c r="C10" s="35"/>
      <c r="D10" s="35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>
        <v>200</v>
      </c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35"/>
      <c r="BZ10" s="35"/>
      <c r="CA10" s="246">
        <f t="shared" si="0"/>
        <v>17</v>
      </c>
    </row>
    <row r="11" spans="1:79">
      <c r="A11" s="709" t="s">
        <v>331</v>
      </c>
      <c r="B11" s="710"/>
      <c r="C11" s="272"/>
      <c r="D11" s="272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>
        <v>40</v>
      </c>
      <c r="BY11" s="35"/>
      <c r="BZ11" s="35"/>
      <c r="CA11" s="246">
        <f t="shared" si="0"/>
        <v>2.3199999999999998</v>
      </c>
    </row>
    <row r="12" spans="1:79">
      <c r="A12" s="676" t="s">
        <v>363</v>
      </c>
      <c r="B12" s="677"/>
      <c r="C12" s="266"/>
      <c r="D12" s="266"/>
      <c r="E12" s="358"/>
      <c r="F12" s="358"/>
      <c r="G12" s="358"/>
      <c r="H12" s="358"/>
      <c r="I12" s="358"/>
      <c r="J12" s="358"/>
      <c r="K12" s="358"/>
      <c r="L12" s="353">
        <v>3</v>
      </c>
      <c r="M12" s="353"/>
      <c r="N12" s="353"/>
      <c r="O12" s="353"/>
      <c r="P12" s="353"/>
      <c r="Q12" s="353"/>
      <c r="R12" s="353"/>
      <c r="S12" s="353"/>
      <c r="T12" s="353"/>
      <c r="U12" s="353"/>
      <c r="V12" s="353">
        <v>21</v>
      </c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  <c r="BH12" s="353"/>
      <c r="BI12" s="353"/>
      <c r="BJ12" s="353"/>
      <c r="BK12" s="353">
        <v>5</v>
      </c>
      <c r="BL12" s="353"/>
      <c r="BM12" s="353"/>
      <c r="BN12" s="353"/>
      <c r="BO12" s="353">
        <v>35</v>
      </c>
      <c r="BP12" s="353"/>
      <c r="BQ12" s="353"/>
      <c r="BR12" s="353"/>
      <c r="BS12" s="353"/>
      <c r="BT12" s="353"/>
      <c r="BU12" s="353"/>
      <c r="BV12" s="353"/>
      <c r="BW12" s="353"/>
      <c r="BX12" s="353"/>
      <c r="BZ12" s="35"/>
      <c r="CA12" s="246">
        <f t="shared" si="0"/>
        <v>8.7319999999999993</v>
      </c>
    </row>
    <row r="13" spans="1:79">
      <c r="A13" s="711"/>
      <c r="B13" s="712"/>
      <c r="C13" s="66"/>
      <c r="D13" s="66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359"/>
      <c r="BA13" s="359"/>
      <c r="BB13" s="359"/>
      <c r="BC13" s="359"/>
      <c r="BD13" s="359"/>
      <c r="BE13" s="359"/>
      <c r="BF13" s="359"/>
      <c r="BG13" s="359"/>
      <c r="BH13" s="359"/>
      <c r="BI13" s="359"/>
      <c r="BJ13" s="359"/>
      <c r="BK13" s="359"/>
      <c r="BL13" s="359"/>
      <c r="BM13" s="359"/>
      <c r="BN13" s="359"/>
      <c r="BO13" s="359"/>
      <c r="BP13" s="359"/>
      <c r="BQ13" s="367"/>
      <c r="BR13" s="367"/>
      <c r="BS13" s="367"/>
      <c r="BT13" s="367"/>
      <c r="BU13" s="369"/>
      <c r="BV13" s="358"/>
      <c r="BW13" s="368"/>
      <c r="BX13" s="266"/>
      <c r="BY13" s="283"/>
      <c r="BZ13" s="35"/>
      <c r="CA13" s="246">
        <f t="shared" si="0"/>
        <v>0</v>
      </c>
    </row>
    <row r="14" spans="1:79">
      <c r="A14" s="656"/>
      <c r="B14" s="657"/>
      <c r="C14" s="35"/>
      <c r="D14" s="35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366"/>
      <c r="BQ14" s="368"/>
      <c r="BR14" s="368"/>
      <c r="BS14" s="368"/>
      <c r="BT14" s="368"/>
      <c r="BU14" s="368"/>
      <c r="BV14" s="368"/>
      <c r="BW14" s="368"/>
      <c r="BX14" s="266"/>
      <c r="BY14" s="283"/>
      <c r="BZ14" s="35"/>
      <c r="CA14" s="246">
        <f t="shared" si="0"/>
        <v>0</v>
      </c>
    </row>
    <row r="15" spans="1:79">
      <c r="A15" s="638"/>
      <c r="B15" s="639"/>
      <c r="C15" s="35"/>
      <c r="D15" s="35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359"/>
      <c r="BR15" s="359"/>
      <c r="BS15" s="359"/>
      <c r="BT15" s="359"/>
      <c r="BU15" s="359"/>
      <c r="BV15" s="359"/>
      <c r="BW15" s="359"/>
      <c r="BX15" s="359"/>
      <c r="BY15" s="35"/>
      <c r="BZ15" s="35"/>
      <c r="CA15" s="246"/>
    </row>
    <row r="16" spans="1:79" hidden="1">
      <c r="A16" s="638"/>
      <c r="B16" s="639"/>
      <c r="C16" s="35"/>
      <c r="D16" s="35">
        <f t="shared" ref="D16:BZ16" si="1">SUM(D8:D15)</f>
        <v>0</v>
      </c>
      <c r="E16" s="290">
        <f t="shared" si="1"/>
        <v>0</v>
      </c>
      <c r="F16" s="290">
        <f t="shared" si="1"/>
        <v>0</v>
      </c>
      <c r="G16" s="290">
        <f t="shared" si="1"/>
        <v>0</v>
      </c>
      <c r="H16" s="290">
        <f t="shared" si="1"/>
        <v>0</v>
      </c>
      <c r="I16" s="290">
        <f t="shared" si="1"/>
        <v>0</v>
      </c>
      <c r="J16" s="290">
        <f t="shared" si="1"/>
        <v>0</v>
      </c>
      <c r="K16" s="290">
        <f t="shared" si="1"/>
        <v>0</v>
      </c>
      <c r="L16" s="290">
        <f t="shared" si="1"/>
        <v>9.8000000000000007</v>
      </c>
      <c r="M16" s="290">
        <f t="shared" si="1"/>
        <v>0</v>
      </c>
      <c r="N16" s="290">
        <f t="shared" si="1"/>
        <v>2.08</v>
      </c>
      <c r="O16" s="290">
        <f t="shared" si="1"/>
        <v>0</v>
      </c>
      <c r="P16" s="290">
        <f t="shared" si="1"/>
        <v>0</v>
      </c>
      <c r="Q16" s="290">
        <f t="shared" si="1"/>
        <v>0</v>
      </c>
      <c r="R16" s="290">
        <f t="shared" si="1"/>
        <v>0</v>
      </c>
      <c r="S16" s="290">
        <f t="shared" si="1"/>
        <v>0</v>
      </c>
      <c r="T16" s="290">
        <f t="shared" si="1"/>
        <v>0</v>
      </c>
      <c r="U16" s="290">
        <f t="shared" si="1"/>
        <v>0</v>
      </c>
      <c r="V16" s="290">
        <f t="shared" si="1"/>
        <v>21</v>
      </c>
      <c r="W16" s="290">
        <f t="shared" si="1"/>
        <v>0</v>
      </c>
      <c r="X16" s="290">
        <f t="shared" si="1"/>
        <v>0</v>
      </c>
      <c r="Y16" s="290">
        <f t="shared" si="1"/>
        <v>0</v>
      </c>
      <c r="Z16" s="290">
        <f t="shared" si="1"/>
        <v>0</v>
      </c>
      <c r="AA16" s="290">
        <f t="shared" si="1"/>
        <v>200</v>
      </c>
      <c r="AB16" s="290">
        <f t="shared" si="1"/>
        <v>0</v>
      </c>
      <c r="AC16" s="290">
        <f t="shared" si="1"/>
        <v>4</v>
      </c>
      <c r="AD16" s="290">
        <f t="shared" si="1"/>
        <v>0</v>
      </c>
      <c r="AE16" s="290">
        <f t="shared" si="1"/>
        <v>0</v>
      </c>
      <c r="AF16" s="290">
        <f t="shared" si="1"/>
        <v>0</v>
      </c>
      <c r="AG16" s="290">
        <f t="shared" si="1"/>
        <v>0</v>
      </c>
      <c r="AH16" s="290">
        <f t="shared" si="1"/>
        <v>0</v>
      </c>
      <c r="AI16" s="290">
        <f t="shared" si="1"/>
        <v>0</v>
      </c>
      <c r="AJ16" s="290">
        <f t="shared" si="1"/>
        <v>0</v>
      </c>
      <c r="AK16" s="290">
        <f t="shared" si="1"/>
        <v>0</v>
      </c>
      <c r="AL16" s="290">
        <f t="shared" si="1"/>
        <v>0</v>
      </c>
      <c r="AM16" s="290">
        <f t="shared" si="1"/>
        <v>0</v>
      </c>
      <c r="AN16" s="290">
        <f t="shared" si="1"/>
        <v>0</v>
      </c>
      <c r="AO16" s="290">
        <f t="shared" si="1"/>
        <v>0</v>
      </c>
      <c r="AP16" s="290">
        <f t="shared" si="1"/>
        <v>0</v>
      </c>
      <c r="AQ16" s="290">
        <f t="shared" si="1"/>
        <v>0</v>
      </c>
      <c r="AR16" s="290">
        <f t="shared" si="1"/>
        <v>0</v>
      </c>
      <c r="AS16" s="290">
        <f t="shared" si="1"/>
        <v>0</v>
      </c>
      <c r="AT16" s="290">
        <f t="shared" si="1"/>
        <v>3</v>
      </c>
      <c r="AU16" s="290">
        <f t="shared" si="1"/>
        <v>0</v>
      </c>
      <c r="AV16" s="290">
        <f t="shared" si="1"/>
        <v>60</v>
      </c>
      <c r="AW16" s="290">
        <f t="shared" si="1"/>
        <v>0</v>
      </c>
      <c r="AX16" s="290">
        <f t="shared" si="1"/>
        <v>0</v>
      </c>
      <c r="AY16" s="290">
        <f t="shared" si="1"/>
        <v>0</v>
      </c>
      <c r="AZ16" s="290">
        <f t="shared" si="1"/>
        <v>0</v>
      </c>
      <c r="BA16" s="290">
        <f t="shared" si="1"/>
        <v>0</v>
      </c>
      <c r="BB16" s="290">
        <f t="shared" si="1"/>
        <v>0</v>
      </c>
      <c r="BC16" s="290">
        <f t="shared" si="1"/>
        <v>0</v>
      </c>
      <c r="BD16" s="290">
        <f t="shared" si="1"/>
        <v>0</v>
      </c>
      <c r="BE16" s="290">
        <f t="shared" si="1"/>
        <v>0</v>
      </c>
      <c r="BF16" s="290">
        <f t="shared" si="1"/>
        <v>0</v>
      </c>
      <c r="BG16" s="290">
        <f t="shared" si="1"/>
        <v>0</v>
      </c>
      <c r="BH16" s="290">
        <f t="shared" si="1"/>
        <v>60</v>
      </c>
      <c r="BI16" s="290">
        <f t="shared" si="1"/>
        <v>0</v>
      </c>
      <c r="BJ16" s="290">
        <f t="shared" si="1"/>
        <v>191</v>
      </c>
      <c r="BK16" s="290">
        <f t="shared" si="1"/>
        <v>13</v>
      </c>
      <c r="BL16" s="290">
        <f t="shared" si="1"/>
        <v>10</v>
      </c>
      <c r="BM16" s="290">
        <f t="shared" si="1"/>
        <v>0</v>
      </c>
      <c r="BN16" s="290">
        <f t="shared" si="1"/>
        <v>0</v>
      </c>
      <c r="BO16" s="290">
        <f t="shared" si="1"/>
        <v>35</v>
      </c>
      <c r="BP16" s="290">
        <f t="shared" si="1"/>
        <v>0</v>
      </c>
      <c r="BQ16" s="290">
        <f t="shared" si="1"/>
        <v>0</v>
      </c>
      <c r="BR16" s="290">
        <f t="shared" si="1"/>
        <v>0</v>
      </c>
      <c r="BS16" s="290">
        <f t="shared" si="1"/>
        <v>0</v>
      </c>
      <c r="BT16" s="290">
        <f t="shared" si="1"/>
        <v>0</v>
      </c>
      <c r="BU16" s="290">
        <f t="shared" si="1"/>
        <v>0</v>
      </c>
      <c r="BV16" s="290">
        <f t="shared" si="1"/>
        <v>0</v>
      </c>
      <c r="BW16" s="290">
        <f t="shared" si="1"/>
        <v>0</v>
      </c>
      <c r="BX16" s="290">
        <f t="shared" si="1"/>
        <v>40</v>
      </c>
      <c r="BY16" s="35">
        <f t="shared" si="1"/>
        <v>0</v>
      </c>
      <c r="BZ16" s="35">
        <f t="shared" si="1"/>
        <v>0</v>
      </c>
    </row>
    <row r="17" spans="1:79" hidden="1">
      <c r="A17" s="634" t="s">
        <v>54</v>
      </c>
      <c r="B17" s="635"/>
      <c r="C17" s="36">
        <f>C18</f>
        <v>100</v>
      </c>
      <c r="D17" s="36">
        <f t="shared" ref="D17:BO17" si="2">C17</f>
        <v>100</v>
      </c>
      <c r="E17" s="290">
        <f t="shared" si="2"/>
        <v>100</v>
      </c>
      <c r="F17" s="290">
        <f t="shared" si="2"/>
        <v>100</v>
      </c>
      <c r="G17" s="290">
        <f t="shared" si="2"/>
        <v>100</v>
      </c>
      <c r="H17" s="290">
        <f t="shared" si="2"/>
        <v>100</v>
      </c>
      <c r="I17" s="290">
        <f t="shared" si="2"/>
        <v>100</v>
      </c>
      <c r="J17" s="290">
        <f t="shared" si="2"/>
        <v>100</v>
      </c>
      <c r="K17" s="290">
        <f t="shared" si="2"/>
        <v>100</v>
      </c>
      <c r="L17" s="290">
        <f t="shared" si="2"/>
        <v>100</v>
      </c>
      <c r="M17" s="290">
        <f t="shared" si="2"/>
        <v>100</v>
      </c>
      <c r="N17" s="290">
        <f t="shared" si="2"/>
        <v>100</v>
      </c>
      <c r="O17" s="290">
        <f t="shared" si="2"/>
        <v>100</v>
      </c>
      <c r="P17" s="290">
        <f t="shared" si="2"/>
        <v>100</v>
      </c>
      <c r="Q17" s="290">
        <f t="shared" si="2"/>
        <v>100</v>
      </c>
      <c r="R17" s="290">
        <f t="shared" si="2"/>
        <v>100</v>
      </c>
      <c r="S17" s="290">
        <f t="shared" si="2"/>
        <v>100</v>
      </c>
      <c r="T17" s="290">
        <f t="shared" si="2"/>
        <v>100</v>
      </c>
      <c r="U17" s="290">
        <f t="shared" si="2"/>
        <v>100</v>
      </c>
      <c r="V17" s="290">
        <f t="shared" si="2"/>
        <v>100</v>
      </c>
      <c r="W17" s="290">
        <f t="shared" si="2"/>
        <v>100</v>
      </c>
      <c r="X17" s="290">
        <f t="shared" si="2"/>
        <v>100</v>
      </c>
      <c r="Y17" s="290">
        <f t="shared" si="2"/>
        <v>100</v>
      </c>
      <c r="Z17" s="290">
        <f t="shared" si="2"/>
        <v>100</v>
      </c>
      <c r="AA17" s="290">
        <f t="shared" si="2"/>
        <v>100</v>
      </c>
      <c r="AB17" s="290">
        <f t="shared" si="2"/>
        <v>100</v>
      </c>
      <c r="AC17" s="290">
        <f t="shared" si="2"/>
        <v>100</v>
      </c>
      <c r="AD17" s="290">
        <f t="shared" si="2"/>
        <v>100</v>
      </c>
      <c r="AE17" s="290">
        <f t="shared" si="2"/>
        <v>100</v>
      </c>
      <c r="AF17" s="290">
        <f t="shared" si="2"/>
        <v>100</v>
      </c>
      <c r="AG17" s="290">
        <f t="shared" si="2"/>
        <v>100</v>
      </c>
      <c r="AH17" s="290">
        <f t="shared" si="2"/>
        <v>100</v>
      </c>
      <c r="AI17" s="290">
        <f t="shared" si="2"/>
        <v>100</v>
      </c>
      <c r="AJ17" s="290">
        <f t="shared" si="2"/>
        <v>100</v>
      </c>
      <c r="AK17" s="290">
        <f t="shared" si="2"/>
        <v>100</v>
      </c>
      <c r="AL17" s="290">
        <f t="shared" si="2"/>
        <v>100</v>
      </c>
      <c r="AM17" s="290">
        <f t="shared" si="2"/>
        <v>100</v>
      </c>
      <c r="AN17" s="290">
        <f t="shared" si="2"/>
        <v>100</v>
      </c>
      <c r="AO17" s="290">
        <f t="shared" si="2"/>
        <v>100</v>
      </c>
      <c r="AP17" s="290">
        <f t="shared" si="2"/>
        <v>100</v>
      </c>
      <c r="AQ17" s="290">
        <f t="shared" si="2"/>
        <v>100</v>
      </c>
      <c r="AR17" s="290">
        <f t="shared" si="2"/>
        <v>100</v>
      </c>
      <c r="AS17" s="290">
        <f t="shared" si="2"/>
        <v>100</v>
      </c>
      <c r="AT17" s="290">
        <f t="shared" si="2"/>
        <v>100</v>
      </c>
      <c r="AU17" s="290">
        <f t="shared" si="2"/>
        <v>100</v>
      </c>
      <c r="AV17" s="290">
        <f t="shared" si="2"/>
        <v>100</v>
      </c>
      <c r="AW17" s="290">
        <f t="shared" si="2"/>
        <v>100</v>
      </c>
      <c r="AX17" s="290">
        <f t="shared" si="2"/>
        <v>100</v>
      </c>
      <c r="AY17" s="290">
        <f t="shared" si="2"/>
        <v>100</v>
      </c>
      <c r="AZ17" s="290">
        <f t="shared" si="2"/>
        <v>100</v>
      </c>
      <c r="BA17" s="290">
        <f t="shared" si="2"/>
        <v>100</v>
      </c>
      <c r="BB17" s="290">
        <f t="shared" si="2"/>
        <v>100</v>
      </c>
      <c r="BC17" s="290">
        <f t="shared" si="2"/>
        <v>100</v>
      </c>
      <c r="BD17" s="290">
        <f t="shared" si="2"/>
        <v>100</v>
      </c>
      <c r="BE17" s="290">
        <f t="shared" si="2"/>
        <v>100</v>
      </c>
      <c r="BF17" s="290">
        <f t="shared" si="2"/>
        <v>100</v>
      </c>
      <c r="BG17" s="290">
        <f t="shared" si="2"/>
        <v>100</v>
      </c>
      <c r="BH17" s="290">
        <f t="shared" si="2"/>
        <v>100</v>
      </c>
      <c r="BI17" s="290">
        <f t="shared" si="2"/>
        <v>100</v>
      </c>
      <c r="BJ17" s="290">
        <f t="shared" si="2"/>
        <v>100</v>
      </c>
      <c r="BK17" s="290">
        <f t="shared" si="2"/>
        <v>100</v>
      </c>
      <c r="BL17" s="290">
        <f t="shared" si="2"/>
        <v>100</v>
      </c>
      <c r="BM17" s="290">
        <f t="shared" si="2"/>
        <v>100</v>
      </c>
      <c r="BN17" s="290">
        <f t="shared" si="2"/>
        <v>100</v>
      </c>
      <c r="BO17" s="290">
        <f t="shared" si="2"/>
        <v>100</v>
      </c>
      <c r="BP17" s="290">
        <f t="shared" ref="BP17:BZ17" si="3">BO17</f>
        <v>100</v>
      </c>
      <c r="BQ17" s="290">
        <f t="shared" si="3"/>
        <v>100</v>
      </c>
      <c r="BR17" s="290">
        <f t="shared" si="3"/>
        <v>100</v>
      </c>
      <c r="BS17" s="290">
        <f t="shared" si="3"/>
        <v>100</v>
      </c>
      <c r="BT17" s="290">
        <f t="shared" si="3"/>
        <v>100</v>
      </c>
      <c r="BU17" s="290">
        <f t="shared" si="3"/>
        <v>100</v>
      </c>
      <c r="BV17" s="290">
        <f t="shared" si="3"/>
        <v>100</v>
      </c>
      <c r="BW17" s="290">
        <f t="shared" si="3"/>
        <v>100</v>
      </c>
      <c r="BX17" s="290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4">D16*D17/1000</f>
        <v>0</v>
      </c>
      <c r="E19" s="418">
        <f t="shared" si="4"/>
        <v>0</v>
      </c>
      <c r="F19" s="418">
        <f t="shared" si="4"/>
        <v>0</v>
      </c>
      <c r="G19" s="418">
        <f>G16*G17</f>
        <v>0</v>
      </c>
      <c r="H19" s="418">
        <f t="shared" si="4"/>
        <v>0</v>
      </c>
      <c r="I19" s="418">
        <f t="shared" si="4"/>
        <v>0</v>
      </c>
      <c r="J19" s="418">
        <f t="shared" si="4"/>
        <v>0</v>
      </c>
      <c r="K19" s="418">
        <f t="shared" si="4"/>
        <v>0</v>
      </c>
      <c r="L19" s="439">
        <f t="shared" si="4"/>
        <v>0.98000000000000009</v>
      </c>
      <c r="M19" s="439">
        <f t="shared" si="4"/>
        <v>0</v>
      </c>
      <c r="N19" s="439">
        <f t="shared" si="4"/>
        <v>0.20799999999999999</v>
      </c>
      <c r="O19" s="439">
        <f t="shared" si="4"/>
        <v>0</v>
      </c>
      <c r="P19" s="439">
        <f t="shared" si="4"/>
        <v>0</v>
      </c>
      <c r="Q19" s="439">
        <f>Q16*Q17</f>
        <v>0</v>
      </c>
      <c r="R19" s="439">
        <f t="shared" si="4"/>
        <v>0</v>
      </c>
      <c r="S19" s="439">
        <f>S16*S17/1000</f>
        <v>0</v>
      </c>
      <c r="T19" s="439">
        <f t="shared" si="4"/>
        <v>0</v>
      </c>
      <c r="U19" s="439">
        <f t="shared" si="4"/>
        <v>0</v>
      </c>
      <c r="V19" s="439">
        <f t="shared" si="4"/>
        <v>2.1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20</v>
      </c>
      <c r="AB19" s="439">
        <f t="shared" si="4"/>
        <v>0</v>
      </c>
      <c r="AC19" s="439">
        <f t="shared" si="4"/>
        <v>0.4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0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0.3</v>
      </c>
      <c r="AU19" s="439">
        <f t="shared" si="4"/>
        <v>0</v>
      </c>
      <c r="AV19" s="439">
        <f t="shared" si="4"/>
        <v>6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6</v>
      </c>
      <c r="BI19" s="439">
        <f t="shared" si="4"/>
        <v>0</v>
      </c>
      <c r="BJ19" s="439">
        <f t="shared" si="4"/>
        <v>19.100000000000001</v>
      </c>
      <c r="BK19" s="439">
        <f t="shared" si="4"/>
        <v>1.3</v>
      </c>
      <c r="BL19" s="439">
        <f t="shared" si="4"/>
        <v>1</v>
      </c>
      <c r="BM19" s="439">
        <f t="shared" si="4"/>
        <v>0</v>
      </c>
      <c r="BN19" s="439">
        <f t="shared" si="4"/>
        <v>0</v>
      </c>
      <c r="BO19" s="439">
        <f t="shared" si="4"/>
        <v>3.5</v>
      </c>
      <c r="BP19" s="439">
        <f t="shared" ref="BP19:BZ19" si="5">BP16*BP17/1000</f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0</v>
      </c>
      <c r="BW19" s="439">
        <f t="shared" si="5"/>
        <v>0</v>
      </c>
      <c r="BX19" s="439">
        <f t="shared" si="5"/>
        <v>4</v>
      </c>
      <c r="BY19" s="399">
        <f t="shared" si="5"/>
        <v>0</v>
      </c>
      <c r="BZ19" s="396">
        <f t="shared" si="5"/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20">
        <f>ССЫЛКИ!C3</f>
        <v>590</v>
      </c>
      <c r="F20" s="420">
        <f>ССЫЛКИ!D3</f>
        <v>590</v>
      </c>
      <c r="G20" s="420">
        <f>ССЫЛКИ!E3</f>
        <v>11</v>
      </c>
      <c r="H20" s="420">
        <f>ССЫЛКИ!F3</f>
        <v>400</v>
      </c>
      <c r="I20" s="420">
        <f>ССЫЛКИ!G3</f>
        <v>200</v>
      </c>
      <c r="J20" s="420">
        <f>ССЫЛКИ!H3</f>
        <v>105</v>
      </c>
      <c r="K20" s="42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</row>
    <row r="21" spans="1:79" ht="15.75" customHeight="1">
      <c r="A21" s="593" t="s">
        <v>56</v>
      </c>
      <c r="B21" s="594"/>
      <c r="C21" s="446">
        <f>SUM(D21:BZ21)</f>
        <v>7442</v>
      </c>
      <c r="D21" s="433">
        <f t="shared" ref="D21:BZ21" si="6">D19*D20</f>
        <v>0</v>
      </c>
      <c r="E21" s="429">
        <f t="shared" si="6"/>
        <v>0</v>
      </c>
      <c r="F21" s="437">
        <f t="shared" si="6"/>
        <v>0</v>
      </c>
      <c r="G21" s="418">
        <f t="shared" si="6"/>
        <v>0</v>
      </c>
      <c r="H21" s="418">
        <f t="shared" si="6"/>
        <v>0</v>
      </c>
      <c r="I21" s="418">
        <f t="shared" si="6"/>
        <v>0</v>
      </c>
      <c r="J21" s="418">
        <f t="shared" si="6"/>
        <v>0</v>
      </c>
      <c r="K21" s="418">
        <f t="shared" si="6"/>
        <v>0</v>
      </c>
      <c r="L21" s="439">
        <f t="shared" si="6"/>
        <v>131.32000000000002</v>
      </c>
      <c r="M21" s="439">
        <f t="shared" si="6"/>
        <v>0</v>
      </c>
      <c r="N21" s="439">
        <f t="shared" si="6"/>
        <v>2.08</v>
      </c>
      <c r="O21" s="439">
        <f t="shared" si="6"/>
        <v>0</v>
      </c>
      <c r="P21" s="439">
        <f t="shared" si="6"/>
        <v>0</v>
      </c>
      <c r="Q21" s="439">
        <f t="shared" si="6"/>
        <v>0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630</v>
      </c>
      <c r="W21" s="439">
        <f t="shared" si="6"/>
        <v>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1700</v>
      </c>
      <c r="AB21" s="439">
        <f t="shared" si="6"/>
        <v>0</v>
      </c>
      <c r="AC21" s="439">
        <f t="shared" si="6"/>
        <v>76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291</v>
      </c>
      <c r="AU21" s="439">
        <f t="shared" si="6"/>
        <v>0</v>
      </c>
      <c r="AV21" s="439">
        <f t="shared" si="6"/>
        <v>570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0</v>
      </c>
      <c r="BA21" s="439">
        <f t="shared" si="6"/>
        <v>0</v>
      </c>
      <c r="BB21" s="439">
        <f t="shared" si="6"/>
        <v>0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2640</v>
      </c>
      <c r="BI21" s="439">
        <f t="shared" si="6"/>
        <v>0</v>
      </c>
      <c r="BJ21" s="439">
        <f t="shared" si="6"/>
        <v>878.6</v>
      </c>
      <c r="BK21" s="439">
        <f t="shared" si="6"/>
        <v>45.5</v>
      </c>
      <c r="BL21" s="439">
        <f t="shared" si="6"/>
        <v>60</v>
      </c>
      <c r="BM21" s="439">
        <f t="shared" si="6"/>
        <v>0</v>
      </c>
      <c r="BN21" s="439">
        <f t="shared" si="6"/>
        <v>0</v>
      </c>
      <c r="BO21" s="439">
        <f t="shared" si="6"/>
        <v>185.5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0</v>
      </c>
      <c r="BW21" s="439">
        <f t="shared" si="6"/>
        <v>0</v>
      </c>
      <c r="BX21" s="439">
        <f t="shared" si="6"/>
        <v>232</v>
      </c>
      <c r="BY21" s="399">
        <f t="shared" si="6"/>
        <v>0</v>
      </c>
      <c r="BZ21" s="396">
        <f t="shared" si="6"/>
        <v>0</v>
      </c>
    </row>
    <row r="22" spans="1:79" ht="15.75" customHeight="1">
      <c r="A22" s="593" t="s">
        <v>57</v>
      </c>
      <c r="B22" s="594"/>
      <c r="C22" s="448">
        <f>C21/C18</f>
        <v>74.42</v>
      </c>
      <c r="D22" s="455"/>
      <c r="E22" s="455"/>
      <c r="F22" s="455"/>
      <c r="G22" s="455"/>
      <c r="H22" s="455"/>
      <c r="I22" s="455"/>
      <c r="J22" s="455"/>
      <c r="K22" s="455"/>
      <c r="L22" s="455"/>
      <c r="M22" s="454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</row>
    <row r="23" spans="1:79" ht="13.9" hidden="1" customHeight="1">
      <c r="B23">
        <f ca="1">SUMPRODUCT(SIGN(CELL("width",OFFSET(D21,,N(INDEX(COLUMN(D21:BZ21)-COLUMN(D21),))))),D21:BZ21)</f>
        <v>7442</v>
      </c>
      <c r="G23">
        <f>ROUND((((71.71-C22))*100+SUM(N8:O14)),4)</f>
        <v>-268.92</v>
      </c>
      <c r="L23">
        <f>ROUND((((71.71-C22))*100+SUM(N8:O14)),4)</f>
        <v>-268.92</v>
      </c>
    </row>
    <row r="24" spans="1:79" ht="15.6" hidden="1" customHeight="1">
      <c r="B24" s="202"/>
      <c r="BY24" t="str">
        <f>IF(BY21=BY52,"х",FALSE)</f>
        <v>х</v>
      </c>
      <c r="BZ24" t="str">
        <f>IF(BZ21=BZ52,"х",FALSE)</f>
        <v>х</v>
      </c>
    </row>
    <row r="25" spans="1:79" ht="13.9" hidden="1" customHeight="1"/>
    <row r="26" spans="1:79" ht="15.6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9.8000000000000007</v>
      </c>
      <c r="M28" s="15">
        <f t="shared" si="7"/>
        <v>0</v>
      </c>
      <c r="N28" s="15">
        <f t="shared" si="7"/>
        <v>2.08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21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60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60</v>
      </c>
      <c r="BI28" s="15">
        <f t="shared" si="7"/>
        <v>0</v>
      </c>
      <c r="BJ28" s="15">
        <f t="shared" si="7"/>
        <v>191</v>
      </c>
      <c r="BK28" s="15">
        <f t="shared" si="7"/>
        <v>13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35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 t="s">
        <v>55</v>
      </c>
      <c r="B31" s="589"/>
      <c r="C31" s="20"/>
      <c r="D31" s="80">
        <f>D28*D29/1000</f>
        <v>0</v>
      </c>
      <c r="E31" s="80">
        <f t="shared" ref="E31:J31" si="11">E28*E29/1000</f>
        <v>0</v>
      </c>
      <c r="F31" s="80">
        <f t="shared" si="11"/>
        <v>0</v>
      </c>
      <c r="G31" s="80">
        <f>G28*G29</f>
        <v>0</v>
      </c>
      <c r="H31" s="80">
        <f t="shared" si="11"/>
        <v>0</v>
      </c>
      <c r="I31" s="80">
        <f t="shared" si="11"/>
        <v>0</v>
      </c>
      <c r="J31" s="80">
        <f t="shared" si="11"/>
        <v>0</v>
      </c>
      <c r="K31" s="91">
        <f>K28*K29</f>
        <v>0</v>
      </c>
      <c r="L31" s="40">
        <f t="shared" ref="L31:BW31" si="12">L28*L29/1000</f>
        <v>0.98000000000000009</v>
      </c>
      <c r="M31" s="40">
        <f t="shared" si="12"/>
        <v>0</v>
      </c>
      <c r="N31" s="40">
        <f t="shared" si="12"/>
        <v>0.20799999999999999</v>
      </c>
      <c r="O31" s="40">
        <f t="shared" si="12"/>
        <v>0</v>
      </c>
      <c r="P31" s="40">
        <f t="shared" si="12"/>
        <v>0</v>
      </c>
      <c r="Q31" s="40">
        <f>Q28*Q29</f>
        <v>0</v>
      </c>
      <c r="R31" s="40">
        <f t="shared" si="12"/>
        <v>0</v>
      </c>
      <c r="S31" s="40">
        <f>S28*S29/1000</f>
        <v>0</v>
      </c>
      <c r="T31" s="40">
        <f t="shared" si="12"/>
        <v>0</v>
      </c>
      <c r="U31" s="40">
        <f t="shared" si="12"/>
        <v>0</v>
      </c>
      <c r="V31" s="40">
        <f t="shared" si="12"/>
        <v>2.1</v>
      </c>
      <c r="W31" s="40">
        <f t="shared" si="12"/>
        <v>0</v>
      </c>
      <c r="X31" s="40">
        <f t="shared" si="12"/>
        <v>0</v>
      </c>
      <c r="Y31" s="40">
        <f t="shared" si="12"/>
        <v>0</v>
      </c>
      <c r="Z31" s="40">
        <f t="shared" si="12"/>
        <v>0</v>
      </c>
      <c r="AA31" s="40">
        <f t="shared" si="12"/>
        <v>20</v>
      </c>
      <c r="AB31" s="40">
        <f t="shared" si="12"/>
        <v>0</v>
      </c>
      <c r="AC31" s="40">
        <f t="shared" si="12"/>
        <v>0.4</v>
      </c>
      <c r="AD31" s="40">
        <f t="shared" si="12"/>
        <v>0</v>
      </c>
      <c r="AE31" s="40">
        <f t="shared" si="12"/>
        <v>0</v>
      </c>
      <c r="AF31" s="40">
        <f t="shared" si="12"/>
        <v>0</v>
      </c>
      <c r="AG31" s="40">
        <f t="shared" si="12"/>
        <v>0</v>
      </c>
      <c r="AH31" s="40">
        <f t="shared" si="12"/>
        <v>0</v>
      </c>
      <c r="AI31" s="40">
        <f t="shared" si="12"/>
        <v>0</v>
      </c>
      <c r="AJ31" s="40">
        <f t="shared" si="12"/>
        <v>0</v>
      </c>
      <c r="AK31" s="40">
        <f t="shared" si="12"/>
        <v>0</v>
      </c>
      <c r="AL31" s="40">
        <f t="shared" si="12"/>
        <v>0</v>
      </c>
      <c r="AM31" s="40">
        <f t="shared" si="12"/>
        <v>0</v>
      </c>
      <c r="AN31" s="40">
        <f t="shared" si="12"/>
        <v>0</v>
      </c>
      <c r="AO31" s="40">
        <f t="shared" si="12"/>
        <v>0</v>
      </c>
      <c r="AP31" s="40">
        <f t="shared" si="12"/>
        <v>0</v>
      </c>
      <c r="AQ31" s="40">
        <f t="shared" si="12"/>
        <v>0</v>
      </c>
      <c r="AR31" s="40">
        <f t="shared" si="12"/>
        <v>0</v>
      </c>
      <c r="AS31" s="40">
        <f t="shared" si="12"/>
        <v>0</v>
      </c>
      <c r="AT31" s="40">
        <f t="shared" si="12"/>
        <v>0.3</v>
      </c>
      <c r="AU31" s="40">
        <f t="shared" si="12"/>
        <v>0</v>
      </c>
      <c r="AV31" s="40">
        <f t="shared" si="12"/>
        <v>6</v>
      </c>
      <c r="AW31" s="40">
        <f t="shared" si="12"/>
        <v>0</v>
      </c>
      <c r="AX31" s="40">
        <f t="shared" si="12"/>
        <v>0</v>
      </c>
      <c r="AY31" s="40">
        <f t="shared" si="12"/>
        <v>0</v>
      </c>
      <c r="AZ31" s="40">
        <f t="shared" si="12"/>
        <v>0</v>
      </c>
      <c r="BA31" s="40">
        <f t="shared" si="12"/>
        <v>0</v>
      </c>
      <c r="BB31" s="40">
        <f t="shared" si="12"/>
        <v>0</v>
      </c>
      <c r="BC31" s="40">
        <f t="shared" si="12"/>
        <v>0</v>
      </c>
      <c r="BD31" s="40">
        <f t="shared" si="12"/>
        <v>0</v>
      </c>
      <c r="BE31" s="40">
        <f t="shared" si="12"/>
        <v>0</v>
      </c>
      <c r="BF31" s="40">
        <f t="shared" si="12"/>
        <v>0</v>
      </c>
      <c r="BG31" s="40">
        <f t="shared" si="12"/>
        <v>0</v>
      </c>
      <c r="BH31" s="40">
        <f t="shared" si="12"/>
        <v>6</v>
      </c>
      <c r="BI31" s="40">
        <f t="shared" si="12"/>
        <v>0</v>
      </c>
      <c r="BJ31" s="40">
        <f t="shared" si="12"/>
        <v>19.100000000000001</v>
      </c>
      <c r="BK31" s="40">
        <f t="shared" si="12"/>
        <v>1.3</v>
      </c>
      <c r="BL31" s="40">
        <f t="shared" si="12"/>
        <v>1</v>
      </c>
      <c r="BM31" s="40">
        <f t="shared" si="12"/>
        <v>0</v>
      </c>
      <c r="BN31" s="40">
        <f t="shared" si="12"/>
        <v>0</v>
      </c>
      <c r="BO31" s="40">
        <f t="shared" si="12"/>
        <v>3.5</v>
      </c>
      <c r="BP31" s="40">
        <f t="shared" si="12"/>
        <v>0</v>
      </c>
      <c r="BQ31" s="40">
        <f t="shared" si="12"/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0</v>
      </c>
      <c r="BW31" s="40">
        <f t="shared" si="12"/>
        <v>0</v>
      </c>
      <c r="BX31" s="40">
        <f>BX28*BX29/1000</f>
        <v>4</v>
      </c>
      <c r="BY31" s="91">
        <f>BY28*BY29/1000</f>
        <v>0</v>
      </c>
      <c r="BZ31" s="91">
        <f>BZ28*BZ29</f>
        <v>0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92">
        <f t="shared" si="13"/>
        <v>0</v>
      </c>
      <c r="L33" s="92">
        <f t="shared" si="13"/>
        <v>131.32000000000002</v>
      </c>
      <c r="M33" s="92">
        <f t="shared" si="13"/>
        <v>0</v>
      </c>
      <c r="N33" s="92">
        <f t="shared" si="13"/>
        <v>2.08</v>
      </c>
      <c r="O33" s="92">
        <f t="shared" si="13"/>
        <v>0</v>
      </c>
      <c r="P33" s="92">
        <f t="shared" si="13"/>
        <v>0</v>
      </c>
      <c r="Q33" s="92">
        <f t="shared" si="13"/>
        <v>0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630</v>
      </c>
      <c r="W33" s="92">
        <f t="shared" si="13"/>
        <v>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1700</v>
      </c>
      <c r="AB33" s="92">
        <f t="shared" si="13"/>
        <v>0</v>
      </c>
      <c r="AC33" s="92">
        <f t="shared" si="13"/>
        <v>76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291</v>
      </c>
      <c r="AU33" s="92">
        <f t="shared" si="13"/>
        <v>0</v>
      </c>
      <c r="AV33" s="92">
        <f t="shared" si="13"/>
        <v>570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0</v>
      </c>
      <c r="BA33" s="92">
        <f t="shared" si="13"/>
        <v>0</v>
      </c>
      <c r="BB33" s="92">
        <f t="shared" si="13"/>
        <v>0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2640</v>
      </c>
      <c r="BI33" s="92">
        <f t="shared" si="13"/>
        <v>0</v>
      </c>
      <c r="BJ33" s="92">
        <f t="shared" si="13"/>
        <v>878.6</v>
      </c>
      <c r="BK33" s="92">
        <f t="shared" si="13"/>
        <v>45.5</v>
      </c>
      <c r="BL33" s="92">
        <f t="shared" si="13"/>
        <v>60</v>
      </c>
      <c r="BM33" s="92">
        <f t="shared" si="13"/>
        <v>0</v>
      </c>
      <c r="BN33" s="92">
        <f t="shared" si="13"/>
        <v>0</v>
      </c>
      <c r="BO33" s="92">
        <f t="shared" si="13"/>
        <v>185.5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0</v>
      </c>
      <c r="BW33" s="92">
        <f t="shared" si="14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172"/>
      <c r="B36" s="196" t="s">
        <v>292</v>
      </c>
      <c r="C36" s="173"/>
      <c r="D36" s="173" t="str">
        <f>IF(D33=D50,"x")</f>
        <v>x</v>
      </c>
      <c r="E36" s="173"/>
      <c r="F36" s="173" t="str">
        <f>IF(F33=F50,"x")</f>
        <v>x</v>
      </c>
      <c r="G36" s="173"/>
      <c r="H36" s="173" t="str">
        <f>IF(H33=H50,"x")</f>
        <v>x</v>
      </c>
      <c r="I36" s="173" t="str">
        <f>IF(I33=I50,"x")</f>
        <v>x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203.2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713" t="s">
        <v>70</v>
      </c>
      <c r="B39" s="714"/>
      <c r="C39" s="198"/>
      <c r="D39" s="198"/>
      <c r="E39" s="344"/>
      <c r="F39" s="344"/>
      <c r="G39" s="344"/>
      <c r="H39" s="344"/>
      <c r="I39" s="344"/>
      <c r="J39" s="344"/>
      <c r="K39" s="344"/>
      <c r="L39" s="291">
        <v>5</v>
      </c>
      <c r="M39" s="344"/>
      <c r="N39" s="344">
        <v>1.45</v>
      </c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>
        <v>4</v>
      </c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>
        <v>22</v>
      </c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>
        <v>65</v>
      </c>
      <c r="BC39" s="344"/>
      <c r="BD39" s="344"/>
      <c r="BE39" s="344"/>
      <c r="BF39" s="344"/>
      <c r="BG39" s="344"/>
      <c r="BH39" s="344"/>
      <c r="BI39" s="344"/>
      <c r="BJ39" s="344">
        <v>30</v>
      </c>
      <c r="BK39" s="344">
        <v>15</v>
      </c>
      <c r="BL39" s="344">
        <v>18</v>
      </c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246">
        <f t="shared" ref="CA39:CA43" si="15">SUMPRODUCT($E39:$BZ39,$E$51:$BZ$51)/1000</f>
        <v>22.669499999999999</v>
      </c>
    </row>
    <row r="40" spans="1:79">
      <c r="A40" s="638" t="s">
        <v>346</v>
      </c>
      <c r="B40" s="639"/>
      <c r="C40" s="198"/>
      <c r="D40" s="198"/>
      <c r="E40" s="344"/>
      <c r="F40" s="344"/>
      <c r="G40" s="344"/>
      <c r="H40" s="344"/>
      <c r="I40" s="344"/>
      <c r="J40" s="344"/>
      <c r="K40" s="344"/>
      <c r="L40" s="344">
        <v>3</v>
      </c>
      <c r="M40" s="344"/>
      <c r="N40" s="344">
        <v>1.3</v>
      </c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>
        <v>60</v>
      </c>
      <c r="AM40" s="344"/>
      <c r="AN40" s="344"/>
      <c r="AO40" s="344"/>
      <c r="AP40" s="344"/>
      <c r="AQ40" s="344"/>
      <c r="AR40" s="344"/>
      <c r="AS40" s="344"/>
      <c r="AT40" s="344">
        <v>3</v>
      </c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>
        <v>60</v>
      </c>
      <c r="BI40" s="344"/>
      <c r="BJ40" s="291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246">
        <f t="shared" si="15"/>
        <v>34.225000000000001</v>
      </c>
    </row>
    <row r="41" spans="1:79">
      <c r="A41" s="638" t="s">
        <v>11</v>
      </c>
      <c r="B41" s="639"/>
      <c r="C41" s="198"/>
      <c r="D41" s="198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>
        <v>20</v>
      </c>
      <c r="S41" s="344"/>
      <c r="T41" s="344"/>
      <c r="U41" s="344"/>
      <c r="V41" s="344"/>
      <c r="W41" s="344"/>
      <c r="X41" s="344"/>
      <c r="Y41" s="344"/>
      <c r="Z41" s="344"/>
      <c r="AA41" s="291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246">
        <f t="shared" si="15"/>
        <v>5.2</v>
      </c>
    </row>
    <row r="42" spans="1:79">
      <c r="A42" s="638" t="s">
        <v>322</v>
      </c>
      <c r="B42" s="639"/>
      <c r="C42" s="198"/>
      <c r="D42" s="198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>
        <v>40</v>
      </c>
      <c r="BY42" s="344"/>
      <c r="BZ42" s="344"/>
      <c r="CA42" s="246">
        <f t="shared" si="15"/>
        <v>2.3199999999999998</v>
      </c>
    </row>
    <row r="43" spans="1:79">
      <c r="A43" s="642" t="s">
        <v>286</v>
      </c>
      <c r="B43" s="643"/>
      <c r="C43" s="35"/>
      <c r="D43" s="35"/>
      <c r="E43" s="291"/>
      <c r="F43" s="291"/>
      <c r="G43" s="291"/>
      <c r="H43" s="291"/>
      <c r="I43" s="291"/>
      <c r="J43" s="291"/>
      <c r="K43" s="291"/>
      <c r="L43" s="291"/>
      <c r="M43" s="291">
        <v>14</v>
      </c>
      <c r="N43" s="291"/>
      <c r="O43" s="291"/>
      <c r="P43" s="291">
        <v>1</v>
      </c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404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46">
        <f t="shared" si="15"/>
        <v>2.056</v>
      </c>
    </row>
    <row r="44" spans="1:79">
      <c r="A44" s="638" t="s">
        <v>61</v>
      </c>
      <c r="B44" s="639"/>
      <c r="C44" s="198"/>
      <c r="D44" s="198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>
        <v>1</v>
      </c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246">
        <f>SUMPRODUCT(K44:BZ44,K20:BZ20)/1000-SUMPRODUCT(Q44,Q20)/1000+Q20*Q44</f>
        <v>7.9494999999999996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"/>
    </row>
    <row r="46" spans="1:79" hidden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idden="1">
      <c r="A47" s="612"/>
      <c r="B47" s="613"/>
      <c r="C47" s="177"/>
      <c r="D47" s="177">
        <f t="shared" ref="D47:BO47" si="16">SUM(D39:D45)</f>
        <v>0</v>
      </c>
      <c r="E47" s="177">
        <f t="shared" si="16"/>
        <v>0</v>
      </c>
      <c r="F47" s="177">
        <f t="shared" si="16"/>
        <v>0</v>
      </c>
      <c r="G47" s="177">
        <f t="shared" si="16"/>
        <v>0</v>
      </c>
      <c r="H47" s="177">
        <f t="shared" si="16"/>
        <v>0</v>
      </c>
      <c r="I47" s="177">
        <f t="shared" si="16"/>
        <v>0</v>
      </c>
      <c r="J47" s="177">
        <f t="shared" si="16"/>
        <v>0</v>
      </c>
      <c r="K47" s="177">
        <f t="shared" si="16"/>
        <v>0</v>
      </c>
      <c r="L47" s="177">
        <f t="shared" si="16"/>
        <v>8</v>
      </c>
      <c r="M47" s="177">
        <f t="shared" si="16"/>
        <v>14</v>
      </c>
      <c r="N47" s="177">
        <f t="shared" si="16"/>
        <v>2.75</v>
      </c>
      <c r="O47" s="177">
        <f t="shared" si="16"/>
        <v>0</v>
      </c>
      <c r="P47" s="177">
        <f t="shared" si="16"/>
        <v>1</v>
      </c>
      <c r="Q47" s="177">
        <f t="shared" si="16"/>
        <v>1</v>
      </c>
      <c r="R47" s="177">
        <f t="shared" si="16"/>
        <v>20</v>
      </c>
      <c r="S47" s="177">
        <f t="shared" si="16"/>
        <v>0</v>
      </c>
      <c r="T47" s="177">
        <f t="shared" si="16"/>
        <v>0</v>
      </c>
      <c r="U47" s="177">
        <f t="shared" si="16"/>
        <v>0</v>
      </c>
      <c r="V47" s="177">
        <f t="shared" si="16"/>
        <v>0</v>
      </c>
      <c r="W47" s="177">
        <f t="shared" si="16"/>
        <v>0</v>
      </c>
      <c r="X47" s="177">
        <f t="shared" si="16"/>
        <v>0</v>
      </c>
      <c r="Y47" s="177">
        <f t="shared" si="16"/>
        <v>0</v>
      </c>
      <c r="Z47" s="177">
        <f t="shared" si="16"/>
        <v>0</v>
      </c>
      <c r="AA47" s="177">
        <f t="shared" si="16"/>
        <v>0</v>
      </c>
      <c r="AB47" s="177">
        <f t="shared" si="16"/>
        <v>0</v>
      </c>
      <c r="AC47" s="177">
        <f t="shared" si="16"/>
        <v>4</v>
      </c>
      <c r="AD47" s="177">
        <f t="shared" si="16"/>
        <v>0</v>
      </c>
      <c r="AE47" s="177">
        <f t="shared" si="16"/>
        <v>0</v>
      </c>
      <c r="AF47" s="177">
        <f t="shared" si="16"/>
        <v>0</v>
      </c>
      <c r="AG47" s="177">
        <f t="shared" si="16"/>
        <v>0</v>
      </c>
      <c r="AH47" s="177">
        <f t="shared" si="16"/>
        <v>0</v>
      </c>
      <c r="AI47" s="177">
        <f t="shared" si="16"/>
        <v>0</v>
      </c>
      <c r="AJ47" s="177">
        <f t="shared" si="16"/>
        <v>0</v>
      </c>
      <c r="AK47" s="177">
        <f t="shared" si="16"/>
        <v>0</v>
      </c>
      <c r="AL47" s="177">
        <f t="shared" si="16"/>
        <v>60</v>
      </c>
      <c r="AM47" s="177">
        <f t="shared" si="16"/>
        <v>0</v>
      </c>
      <c r="AN47" s="177">
        <f t="shared" si="16"/>
        <v>22</v>
      </c>
      <c r="AO47" s="177">
        <f t="shared" si="16"/>
        <v>0</v>
      </c>
      <c r="AP47" s="177">
        <f t="shared" si="16"/>
        <v>0</v>
      </c>
      <c r="AQ47" s="177">
        <f t="shared" si="16"/>
        <v>0</v>
      </c>
      <c r="AR47" s="177">
        <f t="shared" si="16"/>
        <v>0</v>
      </c>
      <c r="AS47" s="177">
        <f t="shared" si="16"/>
        <v>0</v>
      </c>
      <c r="AT47" s="177">
        <f t="shared" si="16"/>
        <v>3</v>
      </c>
      <c r="AU47" s="177">
        <f t="shared" si="16"/>
        <v>0</v>
      </c>
      <c r="AV47" s="177">
        <f t="shared" si="16"/>
        <v>0</v>
      </c>
      <c r="AW47" s="177">
        <f t="shared" si="16"/>
        <v>0</v>
      </c>
      <c r="AX47" s="177">
        <f t="shared" si="16"/>
        <v>0</v>
      </c>
      <c r="AY47" s="177">
        <f t="shared" si="16"/>
        <v>0</v>
      </c>
      <c r="AZ47" s="177">
        <f t="shared" si="16"/>
        <v>0</v>
      </c>
      <c r="BA47" s="177">
        <f t="shared" si="16"/>
        <v>0</v>
      </c>
      <c r="BB47" s="177">
        <f t="shared" si="16"/>
        <v>65</v>
      </c>
      <c r="BC47" s="177">
        <f t="shared" si="16"/>
        <v>0</v>
      </c>
      <c r="BD47" s="177">
        <f t="shared" si="16"/>
        <v>0</v>
      </c>
      <c r="BE47" s="177">
        <f t="shared" si="16"/>
        <v>0</v>
      </c>
      <c r="BF47" s="177">
        <f t="shared" si="16"/>
        <v>0</v>
      </c>
      <c r="BG47" s="177">
        <f t="shared" si="16"/>
        <v>0</v>
      </c>
      <c r="BH47" s="177">
        <f t="shared" si="16"/>
        <v>60</v>
      </c>
      <c r="BI47" s="177">
        <f t="shared" si="16"/>
        <v>0</v>
      </c>
      <c r="BJ47" s="177">
        <f t="shared" si="16"/>
        <v>30</v>
      </c>
      <c r="BK47" s="177">
        <f t="shared" si="16"/>
        <v>15</v>
      </c>
      <c r="BL47" s="177">
        <f t="shared" si="16"/>
        <v>18</v>
      </c>
      <c r="BM47" s="177">
        <f t="shared" si="16"/>
        <v>0</v>
      </c>
      <c r="BN47" s="177">
        <f t="shared" si="16"/>
        <v>0</v>
      </c>
      <c r="BO47" s="177">
        <f t="shared" si="16"/>
        <v>0</v>
      </c>
      <c r="BP47" s="177">
        <f t="shared" ref="BP47:BZ47" si="17">SUM(BP39:BP45)</f>
        <v>0</v>
      </c>
      <c r="BQ47" s="177">
        <f t="shared" si="17"/>
        <v>0</v>
      </c>
      <c r="BR47" s="177">
        <f t="shared" si="17"/>
        <v>0</v>
      </c>
      <c r="BS47" s="177">
        <f t="shared" si="17"/>
        <v>0</v>
      </c>
      <c r="BT47" s="177">
        <f t="shared" si="17"/>
        <v>0</v>
      </c>
      <c r="BU47" s="177">
        <f t="shared" si="17"/>
        <v>0</v>
      </c>
      <c r="BV47" s="177">
        <f t="shared" si="17"/>
        <v>0</v>
      </c>
      <c r="BW47" s="177">
        <f t="shared" si="17"/>
        <v>0</v>
      </c>
      <c r="BX47" s="177">
        <f t="shared" si="17"/>
        <v>40</v>
      </c>
      <c r="BY47" s="177">
        <f t="shared" si="17"/>
        <v>0</v>
      </c>
      <c r="BZ47" s="177">
        <f t="shared" si="17"/>
        <v>0</v>
      </c>
    </row>
    <row r="48" spans="1:79" hidden="1">
      <c r="A48" s="614" t="s">
        <v>54</v>
      </c>
      <c r="B48" s="615"/>
      <c r="C48" s="177">
        <f>C49</f>
        <v>100</v>
      </c>
      <c r="D48" s="177">
        <f t="shared" ref="D48:BO48" si="18">C48</f>
        <v>100</v>
      </c>
      <c r="E48" s="177">
        <f t="shared" si="18"/>
        <v>100</v>
      </c>
      <c r="F48" s="177">
        <f t="shared" si="18"/>
        <v>100</v>
      </c>
      <c r="G48" s="177">
        <f t="shared" si="18"/>
        <v>100</v>
      </c>
      <c r="H48" s="177">
        <f t="shared" si="18"/>
        <v>100</v>
      </c>
      <c r="I48" s="177">
        <f t="shared" si="18"/>
        <v>100</v>
      </c>
      <c r="J48" s="177">
        <f t="shared" si="18"/>
        <v>100</v>
      </c>
      <c r="K48" s="177">
        <f t="shared" si="18"/>
        <v>100</v>
      </c>
      <c r="L48" s="177">
        <f t="shared" si="18"/>
        <v>100</v>
      </c>
      <c r="M48" s="177">
        <f t="shared" si="18"/>
        <v>100</v>
      </c>
      <c r="N48" s="177">
        <f t="shared" si="18"/>
        <v>100</v>
      </c>
      <c r="O48" s="177">
        <f t="shared" si="18"/>
        <v>100</v>
      </c>
      <c r="P48" s="177">
        <f t="shared" si="18"/>
        <v>100</v>
      </c>
      <c r="Q48" s="177">
        <f t="shared" si="18"/>
        <v>100</v>
      </c>
      <c r="R48" s="177">
        <f t="shared" si="18"/>
        <v>100</v>
      </c>
      <c r="S48" s="177">
        <f t="shared" si="18"/>
        <v>100</v>
      </c>
      <c r="T48" s="177">
        <f t="shared" si="18"/>
        <v>100</v>
      </c>
      <c r="U48" s="177">
        <f t="shared" si="18"/>
        <v>100</v>
      </c>
      <c r="V48" s="177">
        <f t="shared" si="18"/>
        <v>100</v>
      </c>
      <c r="W48" s="177">
        <f t="shared" si="18"/>
        <v>100</v>
      </c>
      <c r="X48" s="177">
        <f t="shared" si="18"/>
        <v>100</v>
      </c>
      <c r="Y48" s="177">
        <f t="shared" si="18"/>
        <v>100</v>
      </c>
      <c r="Z48" s="177">
        <f t="shared" si="18"/>
        <v>100</v>
      </c>
      <c r="AA48" s="177">
        <f t="shared" si="18"/>
        <v>100</v>
      </c>
      <c r="AB48" s="177">
        <f t="shared" si="18"/>
        <v>100</v>
      </c>
      <c r="AC48" s="177">
        <f t="shared" si="18"/>
        <v>100</v>
      </c>
      <c r="AD48" s="177">
        <f t="shared" si="18"/>
        <v>100</v>
      </c>
      <c r="AE48" s="177">
        <f t="shared" si="18"/>
        <v>100</v>
      </c>
      <c r="AF48" s="177">
        <f t="shared" si="18"/>
        <v>100</v>
      </c>
      <c r="AG48" s="177">
        <f t="shared" si="18"/>
        <v>100</v>
      </c>
      <c r="AH48" s="177">
        <f t="shared" si="18"/>
        <v>100</v>
      </c>
      <c r="AI48" s="177">
        <f t="shared" si="18"/>
        <v>100</v>
      </c>
      <c r="AJ48" s="177">
        <f t="shared" si="18"/>
        <v>100</v>
      </c>
      <c r="AK48" s="177">
        <f t="shared" si="18"/>
        <v>100</v>
      </c>
      <c r="AL48" s="177">
        <f t="shared" si="18"/>
        <v>100</v>
      </c>
      <c r="AM48" s="177">
        <f t="shared" si="18"/>
        <v>100</v>
      </c>
      <c r="AN48" s="177">
        <f t="shared" si="18"/>
        <v>100</v>
      </c>
      <c r="AO48" s="177">
        <f t="shared" si="18"/>
        <v>100</v>
      </c>
      <c r="AP48" s="177">
        <f t="shared" si="18"/>
        <v>100</v>
      </c>
      <c r="AQ48" s="177">
        <f t="shared" si="18"/>
        <v>100</v>
      </c>
      <c r="AR48" s="177">
        <f t="shared" si="18"/>
        <v>100</v>
      </c>
      <c r="AS48" s="177">
        <f t="shared" si="18"/>
        <v>100</v>
      </c>
      <c r="AT48" s="177">
        <f t="shared" si="18"/>
        <v>100</v>
      </c>
      <c r="AU48" s="177">
        <f t="shared" si="18"/>
        <v>100</v>
      </c>
      <c r="AV48" s="177">
        <f t="shared" si="18"/>
        <v>100</v>
      </c>
      <c r="AW48" s="177">
        <f t="shared" si="18"/>
        <v>100</v>
      </c>
      <c r="AX48" s="177">
        <f t="shared" si="18"/>
        <v>100</v>
      </c>
      <c r="AY48" s="177">
        <f t="shared" si="18"/>
        <v>100</v>
      </c>
      <c r="AZ48" s="177">
        <f t="shared" si="18"/>
        <v>100</v>
      </c>
      <c r="BA48" s="177">
        <f t="shared" si="18"/>
        <v>100</v>
      </c>
      <c r="BB48" s="177">
        <f t="shared" si="18"/>
        <v>100</v>
      </c>
      <c r="BC48" s="177">
        <f t="shared" si="18"/>
        <v>100</v>
      </c>
      <c r="BD48" s="177">
        <f t="shared" si="18"/>
        <v>100</v>
      </c>
      <c r="BE48" s="177">
        <f t="shared" si="18"/>
        <v>100</v>
      </c>
      <c r="BF48" s="177">
        <f t="shared" si="18"/>
        <v>100</v>
      </c>
      <c r="BG48" s="177">
        <f t="shared" si="18"/>
        <v>100</v>
      </c>
      <c r="BH48" s="177">
        <f t="shared" si="18"/>
        <v>100</v>
      </c>
      <c r="BI48" s="177">
        <f t="shared" si="18"/>
        <v>100</v>
      </c>
      <c r="BJ48" s="177">
        <f t="shared" si="18"/>
        <v>100</v>
      </c>
      <c r="BK48" s="177">
        <f t="shared" si="18"/>
        <v>100</v>
      </c>
      <c r="BL48" s="177">
        <f t="shared" si="18"/>
        <v>100</v>
      </c>
      <c r="BM48" s="177">
        <f t="shared" si="18"/>
        <v>100</v>
      </c>
      <c r="BN48" s="177">
        <f t="shared" si="18"/>
        <v>100</v>
      </c>
      <c r="BO48" s="177">
        <f t="shared" si="18"/>
        <v>100</v>
      </c>
      <c r="BP48" s="177">
        <f t="shared" ref="BP48:BZ48" si="19">BO48</f>
        <v>100</v>
      </c>
      <c r="BQ48" s="177">
        <f t="shared" si="19"/>
        <v>100</v>
      </c>
      <c r="BR48" s="177">
        <f t="shared" si="19"/>
        <v>100</v>
      </c>
      <c r="BS48" s="177">
        <f t="shared" si="19"/>
        <v>100</v>
      </c>
      <c r="BT48" s="177">
        <f t="shared" si="19"/>
        <v>100</v>
      </c>
      <c r="BU48" s="177">
        <f t="shared" si="19"/>
        <v>100</v>
      </c>
      <c r="BV48" s="177">
        <f t="shared" si="19"/>
        <v>100</v>
      </c>
      <c r="BW48" s="177">
        <f t="shared" si="19"/>
        <v>100</v>
      </c>
      <c r="BX48" s="177">
        <f t="shared" si="19"/>
        <v>100</v>
      </c>
      <c r="BY48" s="177">
        <f t="shared" si="19"/>
        <v>100</v>
      </c>
      <c r="BZ48" s="177">
        <f t="shared" si="19"/>
        <v>100</v>
      </c>
    </row>
    <row r="49" spans="1:78" ht="15.75" customHeight="1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 t="s">
        <v>55</v>
      </c>
      <c r="B50" s="594"/>
      <c r="C50" s="415"/>
      <c r="D50" s="416">
        <f>D47*D48/1000</f>
        <v>0</v>
      </c>
      <c r="E50" s="418">
        <f>E47*E48/1000</f>
        <v>0</v>
      </c>
      <c r="F50" s="418">
        <f>F47*F48/1000</f>
        <v>0</v>
      </c>
      <c r="G50" s="418">
        <f>G47*G48</f>
        <v>0</v>
      </c>
      <c r="H50" s="418">
        <f>H47*H48/1000</f>
        <v>0</v>
      </c>
      <c r="I50" s="418">
        <f>I47*I48/1000</f>
        <v>0</v>
      </c>
      <c r="J50" s="418">
        <f>J47*J48/1000</f>
        <v>0</v>
      </c>
      <c r="K50" s="418">
        <f>K47*K48/1000</f>
        <v>0</v>
      </c>
      <c r="L50" s="439">
        <f t="shared" ref="L50:BV50" si="20">L47*L48/1000</f>
        <v>0.8</v>
      </c>
      <c r="M50" s="439">
        <f t="shared" si="20"/>
        <v>1.4</v>
      </c>
      <c r="N50" s="439">
        <f t="shared" si="20"/>
        <v>0.27500000000000002</v>
      </c>
      <c r="O50" s="439">
        <f t="shared" si="20"/>
        <v>0</v>
      </c>
      <c r="P50" s="439">
        <f t="shared" si="20"/>
        <v>0.1</v>
      </c>
      <c r="Q50" s="439">
        <f>Q47*Q48</f>
        <v>100</v>
      </c>
      <c r="R50" s="439">
        <f t="shared" si="20"/>
        <v>2</v>
      </c>
      <c r="S50" s="439">
        <f t="shared" si="20"/>
        <v>0</v>
      </c>
      <c r="T50" s="439">
        <f t="shared" si="20"/>
        <v>0</v>
      </c>
      <c r="U50" s="439">
        <f t="shared" si="20"/>
        <v>0</v>
      </c>
      <c r="V50" s="439">
        <f t="shared" si="20"/>
        <v>0</v>
      </c>
      <c r="W50" s="439">
        <f t="shared" si="20"/>
        <v>0</v>
      </c>
      <c r="X50" s="439">
        <f t="shared" si="20"/>
        <v>0</v>
      </c>
      <c r="Y50" s="439">
        <f t="shared" si="20"/>
        <v>0</v>
      </c>
      <c r="Z50" s="439">
        <f t="shared" si="20"/>
        <v>0</v>
      </c>
      <c r="AA50" s="439">
        <f t="shared" si="20"/>
        <v>0</v>
      </c>
      <c r="AB50" s="439">
        <f t="shared" si="20"/>
        <v>0</v>
      </c>
      <c r="AC50" s="439">
        <f t="shared" si="20"/>
        <v>0.4</v>
      </c>
      <c r="AD50" s="439">
        <f>AD47*AD48/1000</f>
        <v>0</v>
      </c>
      <c r="AE50" s="439">
        <f>AE47*AE48/1000</f>
        <v>0</v>
      </c>
      <c r="AF50" s="439">
        <f t="shared" si="20"/>
        <v>0</v>
      </c>
      <c r="AG50" s="439">
        <f t="shared" si="20"/>
        <v>0</v>
      </c>
      <c r="AH50" s="439">
        <f t="shared" si="20"/>
        <v>0</v>
      </c>
      <c r="AI50" s="439">
        <f t="shared" si="20"/>
        <v>0</v>
      </c>
      <c r="AJ50" s="439">
        <f t="shared" si="20"/>
        <v>0</v>
      </c>
      <c r="AK50" s="439">
        <f t="shared" si="20"/>
        <v>0</v>
      </c>
      <c r="AL50" s="439">
        <f t="shared" si="20"/>
        <v>6</v>
      </c>
      <c r="AM50" s="439">
        <f t="shared" si="20"/>
        <v>0</v>
      </c>
      <c r="AN50" s="439">
        <f t="shared" si="20"/>
        <v>2.2000000000000002</v>
      </c>
      <c r="AO50" s="439">
        <f t="shared" si="20"/>
        <v>0</v>
      </c>
      <c r="AP50" s="439">
        <f t="shared" si="20"/>
        <v>0</v>
      </c>
      <c r="AQ50" s="439">
        <f t="shared" si="20"/>
        <v>0</v>
      </c>
      <c r="AR50" s="439">
        <f t="shared" si="20"/>
        <v>0</v>
      </c>
      <c r="AS50" s="439">
        <f t="shared" si="20"/>
        <v>0</v>
      </c>
      <c r="AT50" s="439">
        <f t="shared" si="20"/>
        <v>0.3</v>
      </c>
      <c r="AU50" s="439">
        <f t="shared" si="20"/>
        <v>0</v>
      </c>
      <c r="AV50" s="439">
        <f t="shared" si="20"/>
        <v>0</v>
      </c>
      <c r="AW50" s="439">
        <f t="shared" si="20"/>
        <v>0</v>
      </c>
      <c r="AX50" s="439">
        <f t="shared" si="20"/>
        <v>0</v>
      </c>
      <c r="AY50" s="439">
        <f t="shared" si="20"/>
        <v>0</v>
      </c>
      <c r="AZ50" s="439">
        <f>AZ47*AZ48/1000</f>
        <v>0</v>
      </c>
      <c r="BA50" s="439">
        <f t="shared" si="20"/>
        <v>0</v>
      </c>
      <c r="BB50" s="439">
        <f t="shared" si="20"/>
        <v>6.5</v>
      </c>
      <c r="BC50" s="439">
        <f t="shared" si="20"/>
        <v>0</v>
      </c>
      <c r="BD50" s="439">
        <f t="shared" si="20"/>
        <v>0</v>
      </c>
      <c r="BE50" s="439">
        <f t="shared" si="20"/>
        <v>0</v>
      </c>
      <c r="BF50" s="439">
        <f t="shared" si="20"/>
        <v>0</v>
      </c>
      <c r="BG50" s="439">
        <f t="shared" si="20"/>
        <v>0</v>
      </c>
      <c r="BH50" s="439">
        <f>BH47*BH48/1000</f>
        <v>6</v>
      </c>
      <c r="BI50" s="439">
        <f t="shared" si="20"/>
        <v>0</v>
      </c>
      <c r="BJ50" s="439">
        <f t="shared" si="20"/>
        <v>3</v>
      </c>
      <c r="BK50" s="439">
        <f t="shared" si="20"/>
        <v>1.5</v>
      </c>
      <c r="BL50" s="439">
        <f t="shared" si="20"/>
        <v>1.8</v>
      </c>
      <c r="BM50" s="439">
        <f t="shared" si="20"/>
        <v>0</v>
      </c>
      <c r="BN50" s="439">
        <f t="shared" si="20"/>
        <v>0</v>
      </c>
      <c r="BO50" s="439">
        <f t="shared" si="20"/>
        <v>0</v>
      </c>
      <c r="BP50" s="439">
        <f>BP47*BP48/1000</f>
        <v>0</v>
      </c>
      <c r="BQ50" s="439">
        <f t="shared" si="20"/>
        <v>0</v>
      </c>
      <c r="BR50" s="439">
        <f t="shared" si="20"/>
        <v>0</v>
      </c>
      <c r="BS50" s="439">
        <f t="shared" si="20"/>
        <v>0</v>
      </c>
      <c r="BT50" s="439">
        <f t="shared" si="20"/>
        <v>0</v>
      </c>
      <c r="BU50" s="439">
        <f t="shared" si="20"/>
        <v>0</v>
      </c>
      <c r="BV50" s="439">
        <f t="shared" si="20"/>
        <v>0</v>
      </c>
      <c r="BW50" s="439">
        <f>BW47*BW48/1000</f>
        <v>0</v>
      </c>
      <c r="BX50" s="439">
        <f>BX47*BX48/1000</f>
        <v>4</v>
      </c>
      <c r="BY50" s="397">
        <f>BY47*BY48/1000</f>
        <v>0</v>
      </c>
      <c r="BZ50" s="397">
        <f>BZ47*BZ48/1000</f>
        <v>0</v>
      </c>
    </row>
    <row r="51" spans="1:78" ht="15.75" customHeight="1">
      <c r="A51" s="593" t="s">
        <v>46</v>
      </c>
      <c r="B51" s="594"/>
      <c r="C51" s="415"/>
      <c r="D51" s="419">
        <f>ССЫЛКИ!B3</f>
        <v>105</v>
      </c>
      <c r="E51" s="420">
        <f>ССЫЛКИ!C3</f>
        <v>590</v>
      </c>
      <c r="F51" s="420">
        <f>ССЫЛКИ!D3</f>
        <v>590</v>
      </c>
      <c r="G51" s="420">
        <f>ССЫЛКИ!E3</f>
        <v>11</v>
      </c>
      <c r="H51" s="420">
        <f>ССЫЛКИ!F3</f>
        <v>400</v>
      </c>
      <c r="I51" s="420">
        <f>ССЫЛКИ!G3</f>
        <v>200</v>
      </c>
      <c r="J51" s="420">
        <f>ССЫЛКИ!H3</f>
        <v>105</v>
      </c>
      <c r="K51" s="42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398">
        <f>ССЫЛКИ!BW3</f>
        <v>510</v>
      </c>
      <c r="BZ51" s="398">
        <f>ССЫЛКИ!BX3</f>
        <v>580</v>
      </c>
    </row>
    <row r="52" spans="1:78" ht="15.75" customHeight="1">
      <c r="A52" s="593" t="s">
        <v>56</v>
      </c>
      <c r="B52" s="594"/>
      <c r="C52" s="446">
        <f>SUM(D52:BZ52)</f>
        <v>7442</v>
      </c>
      <c r="D52" s="421">
        <f t="shared" ref="D52:BX52" si="21">D50*D51</f>
        <v>0</v>
      </c>
      <c r="E52" s="429">
        <f t="shared" si="21"/>
        <v>0</v>
      </c>
      <c r="F52" s="437">
        <f t="shared" si="21"/>
        <v>0</v>
      </c>
      <c r="G52" s="418">
        <f t="shared" si="21"/>
        <v>0</v>
      </c>
      <c r="H52" s="418">
        <f t="shared" si="21"/>
        <v>0</v>
      </c>
      <c r="I52" s="418">
        <f t="shared" si="21"/>
        <v>0</v>
      </c>
      <c r="J52" s="418">
        <f t="shared" si="21"/>
        <v>0</v>
      </c>
      <c r="K52" s="418">
        <f t="shared" si="21"/>
        <v>0</v>
      </c>
      <c r="L52" s="439">
        <f t="shared" si="21"/>
        <v>107.2</v>
      </c>
      <c r="M52" s="439">
        <f t="shared" si="21"/>
        <v>110.6</v>
      </c>
      <c r="N52" s="439">
        <f t="shared" si="21"/>
        <v>2.75</v>
      </c>
      <c r="O52" s="439">
        <f t="shared" si="21"/>
        <v>0</v>
      </c>
      <c r="P52" s="439">
        <f t="shared" si="21"/>
        <v>95</v>
      </c>
      <c r="Q52" s="439">
        <f t="shared" si="21"/>
        <v>794.94999999999993</v>
      </c>
      <c r="R52" s="439">
        <f t="shared" si="21"/>
        <v>520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  <c r="X52" s="439">
        <f t="shared" si="21"/>
        <v>0</v>
      </c>
      <c r="Y52" s="439">
        <f t="shared" si="21"/>
        <v>0</v>
      </c>
      <c r="Z52" s="439">
        <f t="shared" si="21"/>
        <v>0</v>
      </c>
      <c r="AA52" s="439">
        <f t="shared" si="21"/>
        <v>0</v>
      </c>
      <c r="AB52" s="439">
        <f t="shared" si="21"/>
        <v>0</v>
      </c>
      <c r="AC52" s="439">
        <f t="shared" si="21"/>
        <v>76</v>
      </c>
      <c r="AD52" s="439">
        <f t="shared" si="21"/>
        <v>0</v>
      </c>
      <c r="AE52" s="439">
        <f t="shared" si="21"/>
        <v>0</v>
      </c>
      <c r="AF52" s="439">
        <f t="shared" si="21"/>
        <v>0</v>
      </c>
      <c r="AG52" s="439">
        <f t="shared" si="21"/>
        <v>0</v>
      </c>
      <c r="AH52" s="439">
        <f t="shared" si="21"/>
        <v>0</v>
      </c>
      <c r="AI52" s="439">
        <f t="shared" si="21"/>
        <v>0</v>
      </c>
      <c r="AJ52" s="439">
        <f t="shared" si="21"/>
        <v>0</v>
      </c>
      <c r="AK52" s="439">
        <f t="shared" si="21"/>
        <v>0</v>
      </c>
      <c r="AL52" s="439">
        <f t="shared" si="21"/>
        <v>450</v>
      </c>
      <c r="AM52" s="439">
        <f t="shared" si="21"/>
        <v>0</v>
      </c>
      <c r="AN52" s="439">
        <f t="shared" si="21"/>
        <v>264</v>
      </c>
      <c r="AO52" s="439">
        <f t="shared" si="21"/>
        <v>0</v>
      </c>
      <c r="AP52" s="439">
        <f t="shared" si="21"/>
        <v>0</v>
      </c>
      <c r="AQ52" s="439">
        <f t="shared" si="21"/>
        <v>0</v>
      </c>
      <c r="AR52" s="439">
        <f t="shared" si="21"/>
        <v>0</v>
      </c>
      <c r="AS52" s="439">
        <f t="shared" si="21"/>
        <v>0</v>
      </c>
      <c r="AT52" s="439">
        <f t="shared" si="21"/>
        <v>291</v>
      </c>
      <c r="AU52" s="439">
        <f t="shared" si="21"/>
        <v>0</v>
      </c>
      <c r="AV52" s="439">
        <f t="shared" si="21"/>
        <v>0</v>
      </c>
      <c r="AW52" s="439">
        <f t="shared" si="21"/>
        <v>0</v>
      </c>
      <c r="AX52" s="439">
        <f t="shared" si="21"/>
        <v>0</v>
      </c>
      <c r="AY52" s="439">
        <f t="shared" si="21"/>
        <v>0</v>
      </c>
      <c r="AZ52" s="439">
        <f t="shared" si="21"/>
        <v>0</v>
      </c>
      <c r="BA52" s="439">
        <f t="shared" si="21"/>
        <v>0</v>
      </c>
      <c r="BB52" s="439">
        <f t="shared" si="21"/>
        <v>1560</v>
      </c>
      <c r="BC52" s="439">
        <f t="shared" si="21"/>
        <v>0</v>
      </c>
      <c r="BD52" s="439">
        <f t="shared" si="21"/>
        <v>0</v>
      </c>
      <c r="BE52" s="439">
        <f t="shared" si="21"/>
        <v>0</v>
      </c>
      <c r="BF52" s="439">
        <f t="shared" si="21"/>
        <v>0</v>
      </c>
      <c r="BG52" s="439">
        <f t="shared" si="21"/>
        <v>0</v>
      </c>
      <c r="BH52" s="439">
        <f t="shared" si="21"/>
        <v>2640</v>
      </c>
      <c r="BI52" s="439">
        <f t="shared" si="21"/>
        <v>0</v>
      </c>
      <c r="BJ52" s="439">
        <f t="shared" si="21"/>
        <v>138</v>
      </c>
      <c r="BK52" s="439">
        <f t="shared" si="21"/>
        <v>52.5</v>
      </c>
      <c r="BL52" s="439">
        <f t="shared" si="21"/>
        <v>108</v>
      </c>
      <c r="BM52" s="439">
        <f t="shared" si="21"/>
        <v>0</v>
      </c>
      <c r="BN52" s="439">
        <f t="shared" si="21"/>
        <v>0</v>
      </c>
      <c r="BO52" s="439">
        <f t="shared" si="21"/>
        <v>0</v>
      </c>
      <c r="BP52" s="439">
        <f t="shared" si="21"/>
        <v>0</v>
      </c>
      <c r="BQ52" s="439">
        <f t="shared" si="21"/>
        <v>0</v>
      </c>
      <c r="BR52" s="439">
        <f t="shared" si="21"/>
        <v>0</v>
      </c>
      <c r="BS52" s="439">
        <f t="shared" si="21"/>
        <v>0</v>
      </c>
      <c r="BT52" s="439">
        <f t="shared" si="21"/>
        <v>0</v>
      </c>
      <c r="BU52" s="439">
        <f t="shared" si="21"/>
        <v>0</v>
      </c>
      <c r="BV52" s="439">
        <f t="shared" si="21"/>
        <v>0</v>
      </c>
      <c r="BW52" s="439">
        <f t="shared" si="21"/>
        <v>0</v>
      </c>
      <c r="BX52" s="439">
        <f t="shared" si="21"/>
        <v>232</v>
      </c>
      <c r="BY52" s="397">
        <f>BY50*BY51</f>
        <v>0</v>
      </c>
      <c r="BZ52" s="397">
        <f>BZ50*BZ51</f>
        <v>0</v>
      </c>
    </row>
    <row r="53" spans="1:78" ht="15.75" customHeight="1">
      <c r="A53" s="593" t="s">
        <v>57</v>
      </c>
      <c r="B53" s="594"/>
      <c r="C53" s="448">
        <f>C52/C49</f>
        <v>74.42</v>
      </c>
      <c r="D53" s="454"/>
      <c r="E53" s="454"/>
      <c r="F53" s="454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2">SUM(D39:D45)</f>
        <v>0</v>
      </c>
      <c r="E55" s="177">
        <f t="shared" si="22"/>
        <v>0</v>
      </c>
      <c r="F55" s="177">
        <f t="shared" si="22"/>
        <v>0</v>
      </c>
      <c r="G55" s="177">
        <f t="shared" si="22"/>
        <v>0</v>
      </c>
      <c r="H55" s="177">
        <f t="shared" si="22"/>
        <v>0</v>
      </c>
      <c r="I55" s="177">
        <f t="shared" si="22"/>
        <v>0</v>
      </c>
      <c r="J55" s="177">
        <f t="shared" si="22"/>
        <v>0</v>
      </c>
      <c r="K55" s="177">
        <f t="shared" si="22"/>
        <v>0</v>
      </c>
      <c r="L55" s="177">
        <f>SUM(L39:L45)</f>
        <v>8</v>
      </c>
      <c r="M55" s="177">
        <f t="shared" ref="M55:BX55" si="23">SUM(M39:M45)</f>
        <v>14</v>
      </c>
      <c r="N55" s="177">
        <f t="shared" si="23"/>
        <v>2.75</v>
      </c>
      <c r="O55" s="177">
        <f t="shared" si="23"/>
        <v>0</v>
      </c>
      <c r="P55" s="177">
        <f t="shared" si="23"/>
        <v>1</v>
      </c>
      <c r="Q55" s="177">
        <f t="shared" si="23"/>
        <v>1</v>
      </c>
      <c r="R55" s="177">
        <f t="shared" si="23"/>
        <v>20</v>
      </c>
      <c r="S55" s="177">
        <f t="shared" si="23"/>
        <v>0</v>
      </c>
      <c r="T55" s="177">
        <f t="shared" si="23"/>
        <v>0</v>
      </c>
      <c r="U55" s="177">
        <f t="shared" si="23"/>
        <v>0</v>
      </c>
      <c r="V55" s="177">
        <f t="shared" si="23"/>
        <v>0</v>
      </c>
      <c r="W55" s="177">
        <f t="shared" si="23"/>
        <v>0</v>
      </c>
      <c r="X55" s="177">
        <f t="shared" si="23"/>
        <v>0</v>
      </c>
      <c r="Y55" s="177">
        <f t="shared" si="23"/>
        <v>0</v>
      </c>
      <c r="Z55" s="177">
        <f t="shared" si="23"/>
        <v>0</v>
      </c>
      <c r="AA55" s="177">
        <f t="shared" si="23"/>
        <v>0</v>
      </c>
      <c r="AB55" s="177">
        <f t="shared" si="23"/>
        <v>0</v>
      </c>
      <c r="AC55" s="177">
        <f t="shared" si="23"/>
        <v>4</v>
      </c>
      <c r="AD55" s="177">
        <f t="shared" si="23"/>
        <v>0</v>
      </c>
      <c r="AE55" s="177">
        <f t="shared" si="23"/>
        <v>0</v>
      </c>
      <c r="AF55" s="177">
        <f t="shared" si="23"/>
        <v>0</v>
      </c>
      <c r="AG55" s="177">
        <f t="shared" si="23"/>
        <v>0</v>
      </c>
      <c r="AH55" s="177">
        <f t="shared" si="23"/>
        <v>0</v>
      </c>
      <c r="AI55" s="177">
        <f t="shared" si="23"/>
        <v>0</v>
      </c>
      <c r="AJ55" s="177">
        <f t="shared" si="23"/>
        <v>0</v>
      </c>
      <c r="AK55" s="177">
        <f t="shared" si="23"/>
        <v>0</v>
      </c>
      <c r="AL55" s="177">
        <f t="shared" si="23"/>
        <v>60</v>
      </c>
      <c r="AM55" s="177">
        <f t="shared" si="23"/>
        <v>0</v>
      </c>
      <c r="AN55" s="177">
        <f t="shared" si="23"/>
        <v>22</v>
      </c>
      <c r="AO55" s="177">
        <f t="shared" si="23"/>
        <v>0</v>
      </c>
      <c r="AP55" s="177">
        <f t="shared" si="23"/>
        <v>0</v>
      </c>
      <c r="AQ55" s="177">
        <f t="shared" si="23"/>
        <v>0</v>
      </c>
      <c r="AR55" s="177">
        <f t="shared" si="23"/>
        <v>0</v>
      </c>
      <c r="AS55" s="177">
        <f t="shared" si="23"/>
        <v>0</v>
      </c>
      <c r="AT55" s="177">
        <f t="shared" si="23"/>
        <v>3</v>
      </c>
      <c r="AU55" s="177">
        <f t="shared" si="23"/>
        <v>0</v>
      </c>
      <c r="AV55" s="177">
        <f t="shared" si="23"/>
        <v>0</v>
      </c>
      <c r="AW55" s="177">
        <f t="shared" si="23"/>
        <v>0</v>
      </c>
      <c r="AX55" s="177">
        <f t="shared" si="23"/>
        <v>0</v>
      </c>
      <c r="AY55" s="177">
        <f t="shared" si="23"/>
        <v>0</v>
      </c>
      <c r="AZ55" s="177">
        <f t="shared" si="23"/>
        <v>0</v>
      </c>
      <c r="BA55" s="177">
        <f t="shared" si="23"/>
        <v>0</v>
      </c>
      <c r="BB55" s="177">
        <f t="shared" si="23"/>
        <v>65</v>
      </c>
      <c r="BC55" s="177">
        <f t="shared" si="23"/>
        <v>0</v>
      </c>
      <c r="BD55" s="177">
        <f t="shared" si="23"/>
        <v>0</v>
      </c>
      <c r="BE55" s="177">
        <f t="shared" si="23"/>
        <v>0</v>
      </c>
      <c r="BF55" s="177">
        <f t="shared" si="23"/>
        <v>0</v>
      </c>
      <c r="BG55" s="177">
        <f t="shared" si="23"/>
        <v>0</v>
      </c>
      <c r="BH55" s="177">
        <f t="shared" si="23"/>
        <v>60</v>
      </c>
      <c r="BI55" s="177">
        <f t="shared" si="23"/>
        <v>0</v>
      </c>
      <c r="BJ55" s="177">
        <f t="shared" si="23"/>
        <v>30</v>
      </c>
      <c r="BK55" s="177">
        <f t="shared" si="23"/>
        <v>15</v>
      </c>
      <c r="BL55" s="177">
        <f t="shared" si="23"/>
        <v>18</v>
      </c>
      <c r="BM55" s="177">
        <f t="shared" si="23"/>
        <v>0</v>
      </c>
      <c r="BN55" s="177">
        <f t="shared" si="23"/>
        <v>0</v>
      </c>
      <c r="BO55" s="177">
        <f t="shared" si="23"/>
        <v>0</v>
      </c>
      <c r="BP55" s="177">
        <f t="shared" si="23"/>
        <v>0</v>
      </c>
      <c r="BQ55" s="177">
        <f t="shared" si="23"/>
        <v>0</v>
      </c>
      <c r="BR55" s="177">
        <f t="shared" si="23"/>
        <v>0</v>
      </c>
      <c r="BS55" s="177">
        <f t="shared" si="23"/>
        <v>0</v>
      </c>
      <c r="BT55" s="177">
        <f t="shared" si="23"/>
        <v>0</v>
      </c>
      <c r="BU55" s="177">
        <f t="shared" si="23"/>
        <v>0</v>
      </c>
      <c r="BV55" s="177">
        <f t="shared" si="23"/>
        <v>0</v>
      </c>
      <c r="BW55" s="177">
        <f t="shared" si="23"/>
        <v>0</v>
      </c>
      <c r="BX55" s="177">
        <f t="shared" si="23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4">D56</f>
        <v>100</v>
      </c>
      <c r="F56" s="185">
        <f t="shared" si="24"/>
        <v>100</v>
      </c>
      <c r="G56" s="185">
        <f t="shared" si="24"/>
        <v>100</v>
      </c>
      <c r="H56" s="185">
        <f t="shared" si="24"/>
        <v>100</v>
      </c>
      <c r="I56" s="185">
        <f t="shared" si="24"/>
        <v>100</v>
      </c>
      <c r="J56" s="185">
        <f t="shared" si="24"/>
        <v>100</v>
      </c>
      <c r="K56" s="185">
        <f t="shared" si="24"/>
        <v>100</v>
      </c>
      <c r="L56" s="185">
        <f t="shared" si="24"/>
        <v>100</v>
      </c>
      <c r="M56" s="185">
        <f t="shared" si="24"/>
        <v>100</v>
      </c>
      <c r="N56" s="185">
        <f t="shared" si="24"/>
        <v>100</v>
      </c>
      <c r="O56" s="185">
        <f t="shared" si="24"/>
        <v>100</v>
      </c>
      <c r="P56" s="185">
        <f t="shared" si="24"/>
        <v>100</v>
      </c>
      <c r="Q56" s="185">
        <f t="shared" si="24"/>
        <v>100</v>
      </c>
      <c r="R56" s="185">
        <f t="shared" si="24"/>
        <v>100</v>
      </c>
      <c r="S56" s="185">
        <f t="shared" si="24"/>
        <v>100</v>
      </c>
      <c r="T56" s="185">
        <f t="shared" si="24"/>
        <v>100</v>
      </c>
      <c r="U56" s="185">
        <f t="shared" si="24"/>
        <v>100</v>
      </c>
      <c r="V56" s="185">
        <f t="shared" si="24"/>
        <v>100</v>
      </c>
      <c r="W56" s="185">
        <f t="shared" si="24"/>
        <v>100</v>
      </c>
      <c r="X56" s="185">
        <f t="shared" si="24"/>
        <v>100</v>
      </c>
      <c r="Y56" s="185">
        <f t="shared" si="24"/>
        <v>100</v>
      </c>
      <c r="Z56" s="185">
        <f t="shared" si="24"/>
        <v>100</v>
      </c>
      <c r="AA56" s="185">
        <f t="shared" si="24"/>
        <v>100</v>
      </c>
      <c r="AB56" s="185">
        <f t="shared" si="24"/>
        <v>100</v>
      </c>
      <c r="AC56" s="185">
        <f t="shared" si="24"/>
        <v>100</v>
      </c>
      <c r="AD56" s="185">
        <f t="shared" si="24"/>
        <v>100</v>
      </c>
      <c r="AE56" s="185">
        <f t="shared" si="24"/>
        <v>100</v>
      </c>
      <c r="AF56" s="185">
        <f t="shared" si="24"/>
        <v>100</v>
      </c>
      <c r="AG56" s="185">
        <f t="shared" si="24"/>
        <v>100</v>
      </c>
      <c r="AH56" s="185">
        <f t="shared" si="24"/>
        <v>100</v>
      </c>
      <c r="AI56" s="185">
        <f t="shared" si="24"/>
        <v>100</v>
      </c>
      <c r="AJ56" s="185">
        <f t="shared" si="24"/>
        <v>100</v>
      </c>
      <c r="AK56" s="185">
        <f t="shared" si="24"/>
        <v>100</v>
      </c>
      <c r="AL56" s="185">
        <f t="shared" si="24"/>
        <v>100</v>
      </c>
      <c r="AM56" s="185">
        <f t="shared" si="24"/>
        <v>100</v>
      </c>
      <c r="AN56" s="185">
        <f t="shared" si="24"/>
        <v>100</v>
      </c>
      <c r="AO56" s="185">
        <f t="shared" si="24"/>
        <v>100</v>
      </c>
      <c r="AP56" s="185">
        <f t="shared" si="24"/>
        <v>100</v>
      </c>
      <c r="AQ56" s="185">
        <f t="shared" si="24"/>
        <v>100</v>
      </c>
      <c r="AR56" s="185">
        <f t="shared" si="24"/>
        <v>100</v>
      </c>
      <c r="AS56" s="185">
        <f t="shared" si="24"/>
        <v>100</v>
      </c>
      <c r="AT56" s="185">
        <f t="shared" si="24"/>
        <v>100</v>
      </c>
      <c r="AU56" s="185">
        <f t="shared" si="24"/>
        <v>100</v>
      </c>
      <c r="AV56" s="185">
        <f t="shared" si="24"/>
        <v>100</v>
      </c>
      <c r="AW56" s="185">
        <f t="shared" si="24"/>
        <v>100</v>
      </c>
      <c r="AX56" s="185">
        <f t="shared" si="24"/>
        <v>100</v>
      </c>
      <c r="AY56" s="185">
        <f t="shared" si="24"/>
        <v>100</v>
      </c>
      <c r="AZ56" s="185">
        <f t="shared" si="24"/>
        <v>100</v>
      </c>
      <c r="BA56" s="185">
        <f t="shared" si="24"/>
        <v>100</v>
      </c>
      <c r="BB56" s="185">
        <f t="shared" si="24"/>
        <v>100</v>
      </c>
      <c r="BC56" s="185">
        <f t="shared" si="24"/>
        <v>100</v>
      </c>
      <c r="BD56" s="185">
        <f t="shared" si="24"/>
        <v>100</v>
      </c>
      <c r="BE56" s="185">
        <f t="shared" si="24"/>
        <v>100</v>
      </c>
      <c r="BF56" s="185">
        <f t="shared" si="24"/>
        <v>100</v>
      </c>
      <c r="BG56" s="185">
        <f t="shared" si="24"/>
        <v>100</v>
      </c>
      <c r="BH56" s="185">
        <f t="shared" si="24"/>
        <v>100</v>
      </c>
      <c r="BI56" s="185">
        <f t="shared" si="24"/>
        <v>100</v>
      </c>
      <c r="BJ56" s="185">
        <f t="shared" si="24"/>
        <v>100</v>
      </c>
      <c r="BK56" s="185">
        <f t="shared" si="24"/>
        <v>100</v>
      </c>
      <c r="BL56" s="185">
        <f t="shared" si="24"/>
        <v>100</v>
      </c>
      <c r="BM56" s="185">
        <f t="shared" si="24"/>
        <v>100</v>
      </c>
      <c r="BN56" s="185">
        <f t="shared" si="24"/>
        <v>100</v>
      </c>
      <c r="BO56" s="185">
        <f t="shared" si="24"/>
        <v>100</v>
      </c>
      <c r="BP56" s="185">
        <f t="shared" si="24"/>
        <v>100</v>
      </c>
      <c r="BQ56" s="185">
        <f t="shared" ref="BQ56:BZ56" si="25">BP56</f>
        <v>100</v>
      </c>
      <c r="BR56" s="185">
        <f t="shared" si="25"/>
        <v>100</v>
      </c>
      <c r="BS56" s="185">
        <f t="shared" si="25"/>
        <v>100</v>
      </c>
      <c r="BT56" s="185">
        <f t="shared" si="25"/>
        <v>100</v>
      </c>
      <c r="BU56" s="185">
        <f t="shared" si="25"/>
        <v>100</v>
      </c>
      <c r="BV56" s="185">
        <f t="shared" si="25"/>
        <v>100</v>
      </c>
      <c r="BW56" s="185">
        <f t="shared" si="25"/>
        <v>100</v>
      </c>
      <c r="BX56" s="185">
        <f t="shared" si="25"/>
        <v>100</v>
      </c>
      <c r="BY56" s="185">
        <f t="shared" si="25"/>
        <v>100</v>
      </c>
      <c r="BZ56" s="185">
        <f t="shared" si="25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6">L55*L56/1000</f>
        <v>0.8</v>
      </c>
      <c r="M58" s="181">
        <f t="shared" si="26"/>
        <v>1.4</v>
      </c>
      <c r="N58" s="181">
        <f t="shared" si="26"/>
        <v>0.27500000000000002</v>
      </c>
      <c r="O58" s="181">
        <f t="shared" si="26"/>
        <v>0</v>
      </c>
      <c r="P58" s="181">
        <f t="shared" si="26"/>
        <v>0.1</v>
      </c>
      <c r="Q58" s="181">
        <f>Q55*Q56</f>
        <v>100</v>
      </c>
      <c r="R58" s="181">
        <f t="shared" si="26"/>
        <v>2</v>
      </c>
      <c r="S58" s="181">
        <f t="shared" si="26"/>
        <v>0</v>
      </c>
      <c r="T58" s="181">
        <f t="shared" si="26"/>
        <v>0</v>
      </c>
      <c r="U58" s="181">
        <f t="shared" si="26"/>
        <v>0</v>
      </c>
      <c r="V58" s="181">
        <f t="shared" si="26"/>
        <v>0</v>
      </c>
      <c r="W58" s="181">
        <f t="shared" si="26"/>
        <v>0</v>
      </c>
      <c r="X58" s="181">
        <f t="shared" si="26"/>
        <v>0</v>
      </c>
      <c r="Y58" s="181">
        <f t="shared" si="26"/>
        <v>0</v>
      </c>
      <c r="Z58" s="181">
        <f t="shared" si="26"/>
        <v>0</v>
      </c>
      <c r="AA58" s="181">
        <f t="shared" si="26"/>
        <v>0</v>
      </c>
      <c r="AB58" s="181">
        <f t="shared" si="26"/>
        <v>0</v>
      </c>
      <c r="AC58" s="181">
        <f t="shared" si="26"/>
        <v>0.4</v>
      </c>
      <c r="AD58" s="181">
        <f>AD55*AD56/1000</f>
        <v>0</v>
      </c>
      <c r="AE58" s="181">
        <f>AE55*AE56/1000</f>
        <v>0</v>
      </c>
      <c r="AF58" s="181">
        <f t="shared" si="26"/>
        <v>0</v>
      </c>
      <c r="AG58" s="181">
        <f t="shared" si="26"/>
        <v>0</v>
      </c>
      <c r="AH58" s="181">
        <f t="shared" si="26"/>
        <v>0</v>
      </c>
      <c r="AI58" s="181">
        <f t="shared" si="26"/>
        <v>0</v>
      </c>
      <c r="AJ58" s="181">
        <f t="shared" si="26"/>
        <v>0</v>
      </c>
      <c r="AK58" s="181">
        <f t="shared" si="26"/>
        <v>0</v>
      </c>
      <c r="AL58" s="181">
        <f t="shared" si="26"/>
        <v>6</v>
      </c>
      <c r="AM58" s="181">
        <f t="shared" si="26"/>
        <v>0</v>
      </c>
      <c r="AN58" s="181">
        <f t="shared" si="26"/>
        <v>2.2000000000000002</v>
      </c>
      <c r="AO58" s="181">
        <f t="shared" si="26"/>
        <v>0</v>
      </c>
      <c r="AP58" s="181">
        <f t="shared" si="26"/>
        <v>0</v>
      </c>
      <c r="AQ58" s="181">
        <f t="shared" si="26"/>
        <v>0</v>
      </c>
      <c r="AR58" s="181">
        <f t="shared" si="26"/>
        <v>0</v>
      </c>
      <c r="AS58" s="181">
        <f t="shared" si="26"/>
        <v>0</v>
      </c>
      <c r="AT58" s="181">
        <f t="shared" si="26"/>
        <v>0.3</v>
      </c>
      <c r="AU58" s="181">
        <f t="shared" si="26"/>
        <v>0</v>
      </c>
      <c r="AV58" s="181">
        <f t="shared" si="26"/>
        <v>0</v>
      </c>
      <c r="AW58" s="181">
        <f t="shared" si="26"/>
        <v>0</v>
      </c>
      <c r="AX58" s="181">
        <f t="shared" si="26"/>
        <v>0</v>
      </c>
      <c r="AY58" s="181">
        <f t="shared" si="26"/>
        <v>0</v>
      </c>
      <c r="AZ58" s="181">
        <f>AZ55*AZ56/1000</f>
        <v>0</v>
      </c>
      <c r="BA58" s="181">
        <f t="shared" si="26"/>
        <v>0</v>
      </c>
      <c r="BB58" s="181">
        <f t="shared" si="26"/>
        <v>6.5</v>
      </c>
      <c r="BC58" s="181">
        <f t="shared" si="26"/>
        <v>0</v>
      </c>
      <c r="BD58" s="181">
        <f t="shared" si="26"/>
        <v>0</v>
      </c>
      <c r="BE58" s="181">
        <f t="shared" si="26"/>
        <v>0</v>
      </c>
      <c r="BF58" s="181">
        <f t="shared" si="26"/>
        <v>0</v>
      </c>
      <c r="BG58" s="181">
        <f t="shared" si="26"/>
        <v>0</v>
      </c>
      <c r="BH58" s="181">
        <f>BH55*BH56/1000</f>
        <v>6</v>
      </c>
      <c r="BI58" s="181">
        <f t="shared" si="26"/>
        <v>0</v>
      </c>
      <c r="BJ58" s="181">
        <f t="shared" si="26"/>
        <v>3</v>
      </c>
      <c r="BK58" s="181">
        <f t="shared" si="26"/>
        <v>1.5</v>
      </c>
      <c r="BL58" s="181">
        <f t="shared" si="26"/>
        <v>1.8</v>
      </c>
      <c r="BM58" s="181">
        <f t="shared" si="26"/>
        <v>0</v>
      </c>
      <c r="BN58" s="181">
        <f t="shared" si="26"/>
        <v>0</v>
      </c>
      <c r="BO58" s="181">
        <f t="shared" si="26"/>
        <v>0</v>
      </c>
      <c r="BP58" s="181">
        <f>BP55*BP56/1000</f>
        <v>0</v>
      </c>
      <c r="BQ58" s="181">
        <f t="shared" si="26"/>
        <v>0</v>
      </c>
      <c r="BR58" s="181">
        <f t="shared" si="26"/>
        <v>0</v>
      </c>
      <c r="BS58" s="181">
        <f t="shared" si="26"/>
        <v>0</v>
      </c>
      <c r="BT58" s="181">
        <f t="shared" si="26"/>
        <v>0</v>
      </c>
      <c r="BU58" s="181">
        <f t="shared" si="26"/>
        <v>0</v>
      </c>
      <c r="BV58" s="181">
        <f t="shared" si="26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7">E58*E59</f>
        <v>0</v>
      </c>
      <c r="F60" s="180">
        <f>F58*F59</f>
        <v>0</v>
      </c>
      <c r="G60" s="180">
        <f t="shared" si="27"/>
        <v>0</v>
      </c>
      <c r="H60" s="180">
        <f t="shared" si="27"/>
        <v>0</v>
      </c>
      <c r="I60" s="180">
        <f t="shared" si="27"/>
        <v>0</v>
      </c>
      <c r="J60" s="180">
        <f t="shared" si="27"/>
        <v>0</v>
      </c>
      <c r="K60" s="191">
        <f t="shared" si="27"/>
        <v>0</v>
      </c>
      <c r="L60" s="191">
        <f t="shared" si="27"/>
        <v>107.2</v>
      </c>
      <c r="M60" s="191">
        <f t="shared" si="27"/>
        <v>110.6</v>
      </c>
      <c r="N60" s="191">
        <f t="shared" si="27"/>
        <v>2.75</v>
      </c>
      <c r="O60" s="191">
        <f t="shared" si="27"/>
        <v>0</v>
      </c>
      <c r="P60" s="191">
        <f t="shared" si="27"/>
        <v>95</v>
      </c>
      <c r="Q60" s="191">
        <f t="shared" si="27"/>
        <v>794.94999999999993</v>
      </c>
      <c r="R60" s="191">
        <f t="shared" si="27"/>
        <v>520</v>
      </c>
      <c r="S60" s="191">
        <f t="shared" si="27"/>
        <v>0</v>
      </c>
      <c r="T60" s="191">
        <f t="shared" si="27"/>
        <v>0</v>
      </c>
      <c r="U60" s="191">
        <f t="shared" si="27"/>
        <v>0</v>
      </c>
      <c r="V60" s="191">
        <f t="shared" si="27"/>
        <v>0</v>
      </c>
      <c r="W60" s="191">
        <f t="shared" si="27"/>
        <v>0</v>
      </c>
      <c r="X60" s="191">
        <f t="shared" si="27"/>
        <v>0</v>
      </c>
      <c r="Y60" s="191">
        <f t="shared" si="27"/>
        <v>0</v>
      </c>
      <c r="Z60" s="191">
        <f t="shared" si="27"/>
        <v>0</v>
      </c>
      <c r="AA60" s="191">
        <f t="shared" si="27"/>
        <v>0</v>
      </c>
      <c r="AB60" s="191">
        <f t="shared" si="27"/>
        <v>0</v>
      </c>
      <c r="AC60" s="191">
        <f t="shared" si="27"/>
        <v>76</v>
      </c>
      <c r="AD60" s="191">
        <f t="shared" si="27"/>
        <v>0</v>
      </c>
      <c r="AE60" s="191">
        <f t="shared" si="27"/>
        <v>0</v>
      </c>
      <c r="AF60" s="191">
        <f t="shared" si="27"/>
        <v>0</v>
      </c>
      <c r="AG60" s="191">
        <f t="shared" si="27"/>
        <v>0</v>
      </c>
      <c r="AH60" s="191">
        <f t="shared" si="27"/>
        <v>0</v>
      </c>
      <c r="AI60" s="191">
        <f t="shared" si="27"/>
        <v>0</v>
      </c>
      <c r="AJ60" s="191">
        <f t="shared" si="27"/>
        <v>0</v>
      </c>
      <c r="AK60" s="191">
        <f t="shared" si="27"/>
        <v>0</v>
      </c>
      <c r="AL60" s="191">
        <f t="shared" si="27"/>
        <v>450</v>
      </c>
      <c r="AM60" s="191">
        <f t="shared" si="27"/>
        <v>0</v>
      </c>
      <c r="AN60" s="191">
        <f t="shared" si="27"/>
        <v>264</v>
      </c>
      <c r="AO60" s="191">
        <f t="shared" si="27"/>
        <v>0</v>
      </c>
      <c r="AP60" s="191">
        <f t="shared" si="27"/>
        <v>0</v>
      </c>
      <c r="AQ60" s="191">
        <f t="shared" si="27"/>
        <v>0</v>
      </c>
      <c r="AR60" s="191">
        <f t="shared" si="27"/>
        <v>0</v>
      </c>
      <c r="AS60" s="191">
        <f t="shared" si="27"/>
        <v>0</v>
      </c>
      <c r="AT60" s="191">
        <f t="shared" si="27"/>
        <v>291</v>
      </c>
      <c r="AU60" s="191">
        <f t="shared" si="27"/>
        <v>0</v>
      </c>
      <c r="AV60" s="191">
        <f t="shared" si="27"/>
        <v>0</v>
      </c>
      <c r="AW60" s="191">
        <f t="shared" si="27"/>
        <v>0</v>
      </c>
      <c r="AX60" s="191">
        <f t="shared" si="27"/>
        <v>0</v>
      </c>
      <c r="AY60" s="191">
        <f t="shared" si="27"/>
        <v>0</v>
      </c>
      <c r="AZ60" s="191">
        <f t="shared" si="27"/>
        <v>0</v>
      </c>
      <c r="BA60" s="191">
        <f t="shared" si="27"/>
        <v>0</v>
      </c>
      <c r="BB60" s="191">
        <f t="shared" si="27"/>
        <v>1560</v>
      </c>
      <c r="BC60" s="191">
        <f t="shared" si="27"/>
        <v>0</v>
      </c>
      <c r="BD60" s="191">
        <f t="shared" si="27"/>
        <v>0</v>
      </c>
      <c r="BE60" s="191">
        <f t="shared" si="27"/>
        <v>0</v>
      </c>
      <c r="BF60" s="191">
        <f t="shared" si="27"/>
        <v>0</v>
      </c>
      <c r="BG60" s="191">
        <f t="shared" si="27"/>
        <v>0</v>
      </c>
      <c r="BH60" s="191">
        <f t="shared" si="27"/>
        <v>2640</v>
      </c>
      <c r="BI60" s="191">
        <f t="shared" si="27"/>
        <v>0</v>
      </c>
      <c r="BJ60" s="191">
        <f t="shared" si="27"/>
        <v>138</v>
      </c>
      <c r="BK60" s="191">
        <f t="shared" si="27"/>
        <v>52.5</v>
      </c>
      <c r="BL60" s="191">
        <f t="shared" si="27"/>
        <v>108</v>
      </c>
      <c r="BM60" s="191">
        <f t="shared" si="27"/>
        <v>0</v>
      </c>
      <c r="BN60" s="191">
        <f t="shared" si="27"/>
        <v>0</v>
      </c>
      <c r="BO60" s="191">
        <f t="shared" si="27"/>
        <v>0</v>
      </c>
      <c r="BP60" s="191">
        <f t="shared" si="27"/>
        <v>0</v>
      </c>
      <c r="BQ60" s="191">
        <f t="shared" ref="BQ60:BW60" si="28">BQ58*BQ59</f>
        <v>0</v>
      </c>
      <c r="BR60" s="191">
        <f t="shared" si="28"/>
        <v>0</v>
      </c>
      <c r="BS60" s="191">
        <f t="shared" si="28"/>
        <v>0</v>
      </c>
      <c r="BT60" s="191">
        <f t="shared" si="28"/>
        <v>0</v>
      </c>
      <c r="BU60" s="191">
        <f t="shared" si="28"/>
        <v>0</v>
      </c>
      <c r="BV60" s="191">
        <f>BV58*BV59</f>
        <v>0</v>
      </c>
      <c r="BW60" s="191">
        <f t="shared" si="28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>
        <f ca="1">SUMPRODUCT(SIGN(CELL("width",OFFSET(L52,,N(INDEX(COLUMN(L52:CH52)-COLUMN(L52),))))),L52:CH52)</f>
        <v>7442</v>
      </c>
      <c r="M63" s="1">
        <f>ROUND((((71.71-C53))*100+SUM(N39:N40)),4)</f>
        <v>-268.25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84" t="s">
        <v>58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5" t="s">
        <v>59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20:B20"/>
    <mergeCell ref="A21:B21"/>
    <mergeCell ref="A43:B43"/>
    <mergeCell ref="A16:B16"/>
    <mergeCell ref="A17:B17"/>
    <mergeCell ref="A18:B18"/>
    <mergeCell ref="A19:B19"/>
    <mergeCell ref="A22:B22"/>
    <mergeCell ref="A33:B33"/>
    <mergeCell ref="A34:B34"/>
    <mergeCell ref="A28:B28"/>
    <mergeCell ref="A39:B39"/>
    <mergeCell ref="A29:B29"/>
    <mergeCell ref="A30:B30"/>
    <mergeCell ref="A31:B31"/>
    <mergeCell ref="A32:B32"/>
    <mergeCell ref="A51:B51"/>
    <mergeCell ref="A40:B40"/>
    <mergeCell ref="A44:B44"/>
    <mergeCell ref="A45:B45"/>
    <mergeCell ref="A41:B41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1:B11"/>
    <mergeCell ref="A12:B12"/>
    <mergeCell ref="A15:B15"/>
    <mergeCell ref="A13:B13"/>
    <mergeCell ref="A10:B10"/>
    <mergeCell ref="A14:B14"/>
    <mergeCell ref="A61:B61"/>
    <mergeCell ref="A37:B38"/>
    <mergeCell ref="A42:B42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B1000"/>
  <sheetViews>
    <sheetView zoomScale="80" zoomScaleNormal="80" workbookViewId="0">
      <selection activeCell="R36" sqref="R36"/>
    </sheetView>
  </sheetViews>
  <sheetFormatPr defaultColWidth="12.625" defaultRowHeight="15" customHeight="1"/>
  <cols>
    <col min="1" max="1" width="3.25" customWidth="1"/>
    <col min="2" max="2" width="36" customWidth="1"/>
    <col min="3" max="3" width="8.5" customWidth="1"/>
    <col min="4" max="6" width="7.375" hidden="1" customWidth="1"/>
    <col min="7" max="7" width="8.5" hidden="1" customWidth="1"/>
    <col min="8" max="8" width="9.5" hidden="1" customWidth="1"/>
    <col min="9" max="10" width="8.375" hidden="1" customWidth="1"/>
    <col min="11" max="11" width="9.87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hidden="1" customWidth="1"/>
    <col min="18" max="18" width="9.125" bestFit="1" customWidth="1"/>
    <col min="19" max="19" width="9.5" hidden="1" customWidth="1"/>
    <col min="20" max="21" width="8.375" hidden="1" customWidth="1"/>
    <col min="22" max="22" width="9.125" bestFit="1" customWidth="1"/>
    <col min="23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9" hidden="1" customWidth="1"/>
    <col min="29" max="29" width="9.125" bestFit="1" customWidth="1"/>
    <col min="30" max="30" width="8.375" hidden="1" customWidth="1"/>
    <col min="31" max="33" width="7.375" hidden="1" customWidth="1"/>
    <col min="34" max="37" width="8" hidden="1" customWidth="1"/>
    <col min="38" max="38" width="8.375" hidden="1" customWidth="1"/>
    <col min="39" max="39" width="7.375" hidden="1" customWidth="1"/>
    <col min="40" max="40" width="9.125" bestFit="1" customWidth="1"/>
    <col min="41" max="41" width="8" hidden="1" customWidth="1"/>
    <col min="42" max="44" width="9.125" hidden="1" customWidth="1"/>
    <col min="45" max="45" width="8" hidden="1" customWidth="1"/>
    <col min="46" max="46" width="9.125" bestFit="1" customWidth="1"/>
    <col min="47" max="48" width="7.375" hidden="1" customWidth="1"/>
    <col min="49" max="49" width="8.375" hidden="1" customWidth="1"/>
    <col min="50" max="50" width="9.125" bestFit="1" customWidth="1"/>
    <col min="51" max="53" width="8.375" hidden="1" customWidth="1"/>
    <col min="54" max="54" width="9.25" bestFit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5" hidden="1" customWidth="1"/>
    <col min="61" max="61" width="7.375" hidden="1" customWidth="1"/>
    <col min="62" max="62" width="8.375" bestFit="1" customWidth="1"/>
    <col min="63" max="63" width="8" bestFit="1" customWidth="1"/>
    <col min="64" max="64" width="8.375" bestFit="1" customWidth="1"/>
    <col min="65" max="67" width="7.375" hidden="1" customWidth="1"/>
    <col min="68" max="68" width="9.5" bestFit="1" customWidth="1"/>
    <col min="69" max="69" width="9.5" hidden="1" customWidth="1"/>
    <col min="70" max="70" width="8.375" hidden="1" customWidth="1"/>
    <col min="71" max="71" width="9.5" bestFit="1" customWidth="1"/>
    <col min="72" max="73" width="9.125" hidden="1" customWidth="1"/>
    <col min="74" max="74" width="9.5" bestFit="1" customWidth="1"/>
    <col min="75" max="75" width="8" hidden="1" customWidth="1"/>
    <col min="76" max="76" width="8.375" bestFit="1" customWidth="1"/>
    <col min="77" max="77" width="8.375" hidden="1" customWidth="1"/>
    <col min="78" max="78" width="9.5" hidden="1" customWidth="1"/>
    <col min="79" max="79" width="4.375" hidden="1" customWidth="1"/>
    <col min="80" max="80" width="7.25" hidden="1" customWidth="1"/>
  </cols>
  <sheetData>
    <row r="1" spans="1:80" ht="18.75">
      <c r="A1" s="644"/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/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17.25" customHeight="1">
      <c r="B4" s="31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B5" s="269"/>
      <c r="C5" s="30"/>
      <c r="D5" s="30"/>
      <c r="E5" s="30"/>
      <c r="F5" s="30"/>
      <c r="G5" s="30"/>
      <c r="H5" s="30"/>
      <c r="I5" s="30"/>
      <c r="J5" s="30"/>
      <c r="K5" s="719"/>
      <c r="L5" s="719"/>
      <c r="M5" s="719"/>
      <c r="N5" s="719"/>
      <c r="O5" s="719"/>
      <c r="P5" s="719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36" customHeight="1">
      <c r="A6" s="628"/>
      <c r="B6" s="629"/>
      <c r="C6" s="34"/>
      <c r="D6" s="632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57.9" customHeight="1">
      <c r="A7" s="630"/>
      <c r="B7" s="631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>
      <c r="A8" s="638"/>
      <c r="B8" s="639"/>
      <c r="C8" s="35"/>
      <c r="D8" s="35"/>
      <c r="E8" s="35"/>
      <c r="F8" s="35"/>
      <c r="G8" s="35"/>
      <c r="H8" s="35"/>
      <c r="I8" s="35"/>
      <c r="J8" s="35"/>
      <c r="K8" s="291"/>
      <c r="L8" s="291"/>
      <c r="M8" s="291"/>
      <c r="N8" s="363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0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B8" s="157"/>
    </row>
    <row r="9" spans="1:80">
      <c r="A9" s="715"/>
      <c r="B9" s="716"/>
      <c r="C9" s="318"/>
      <c r="D9" s="272"/>
      <c r="E9" s="272"/>
      <c r="F9" s="272"/>
      <c r="G9" s="272"/>
      <c r="H9" s="272"/>
      <c r="I9" s="272"/>
      <c r="J9" s="27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35"/>
      <c r="BZ9" s="35"/>
      <c r="CB9" s="157"/>
    </row>
    <row r="10" spans="1:80">
      <c r="A10" s="690"/>
      <c r="B10" s="717"/>
      <c r="C10" s="35"/>
      <c r="D10" s="35"/>
      <c r="E10" s="35"/>
      <c r="F10" s="35"/>
      <c r="G10" s="35"/>
      <c r="H10" s="35"/>
      <c r="I10" s="35"/>
      <c r="J10" s="35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B10" s="157"/>
    </row>
    <row r="11" spans="1:80">
      <c r="A11" s="638"/>
      <c r="B11" s="639"/>
      <c r="C11" s="35"/>
      <c r="D11" s="35"/>
      <c r="E11" s="35"/>
      <c r="F11" s="35"/>
      <c r="G11" s="35"/>
      <c r="H11" s="35"/>
      <c r="I11" s="35"/>
      <c r="J11" s="35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B11" s="157"/>
    </row>
    <row r="12" spans="1:80" ht="15" customHeight="1">
      <c r="A12" s="33"/>
      <c r="C12" s="266"/>
      <c r="D12" s="266"/>
      <c r="E12" s="266"/>
      <c r="F12" s="266"/>
      <c r="G12" s="266"/>
      <c r="H12" s="266"/>
      <c r="I12" s="266"/>
      <c r="J12" s="266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371"/>
      <c r="BR12" s="293"/>
      <c r="BS12" s="293"/>
      <c r="BT12" s="293"/>
      <c r="BU12" s="293"/>
      <c r="BV12" s="294"/>
      <c r="BW12" s="293"/>
      <c r="BX12" s="293"/>
      <c r="BZ12" s="35"/>
      <c r="CB12" s="157"/>
    </row>
    <row r="13" spans="1:80">
      <c r="A13" s="638"/>
      <c r="B13" s="639"/>
      <c r="C13" s="340"/>
      <c r="D13" s="340"/>
      <c r="E13" s="340"/>
      <c r="F13" s="340"/>
      <c r="G13" s="340"/>
      <c r="H13" s="340"/>
      <c r="I13" s="340"/>
      <c r="J13" s="340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5"/>
      <c r="BZ13" s="35"/>
      <c r="CB13" s="157"/>
    </row>
    <row r="14" spans="1:80">
      <c r="A14" s="707"/>
      <c r="B14" s="718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405"/>
      <c r="O14" s="405"/>
      <c r="P14" s="405"/>
      <c r="Q14" s="405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83"/>
      <c r="BZ14" s="35"/>
      <c r="CB14" s="157"/>
    </row>
    <row r="15" spans="1:80">
      <c r="A15" s="638"/>
      <c r="B15" s="639"/>
      <c r="C15" s="66"/>
      <c r="D15" s="66"/>
      <c r="E15" s="66"/>
      <c r="F15" s="66"/>
      <c r="G15" s="66"/>
      <c r="H15" s="66"/>
      <c r="I15" s="66"/>
      <c r="J15" s="66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</row>
    <row r="16" spans="1:80" hidden="1">
      <c r="A16" s="638"/>
      <c r="B16" s="639"/>
      <c r="C16" s="35"/>
      <c r="D16" s="35"/>
      <c r="E16" s="35"/>
      <c r="F16" s="35"/>
      <c r="G16" s="35"/>
      <c r="H16" s="35"/>
      <c r="I16" s="35"/>
      <c r="J16" s="35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idden="1">
      <c r="A17" s="634"/>
      <c r="B17" s="635"/>
      <c r="C17" s="36"/>
      <c r="D17" s="36"/>
      <c r="E17" s="36"/>
      <c r="F17" s="36"/>
      <c r="G17" s="36"/>
      <c r="H17" s="36"/>
      <c r="I17" s="36"/>
      <c r="J17" s="36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37"/>
      <c r="C18" s="19"/>
      <c r="D18" s="35"/>
      <c r="E18" s="35"/>
      <c r="F18" s="35"/>
      <c r="G18" s="35"/>
      <c r="H18" s="35"/>
      <c r="I18" s="35"/>
      <c r="J18" s="35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/>
      <c r="B19" s="594"/>
      <c r="C19" s="37"/>
      <c r="D19" s="45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3"/>
      <c r="BZ19" s="400"/>
    </row>
    <row r="20" spans="1:79" ht="15.75">
      <c r="A20" s="593"/>
      <c r="B20" s="594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593"/>
      <c r="B21" s="594"/>
      <c r="C21" s="392"/>
      <c r="D21" s="45"/>
      <c r="E21" s="45"/>
      <c r="F21" s="45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3"/>
      <c r="BZ21" s="400"/>
    </row>
    <row r="22" spans="1:79" ht="15.75" customHeight="1">
      <c r="A22" s="593"/>
      <c r="B22" s="594"/>
      <c r="C22" s="394"/>
    </row>
    <row r="23" spans="1:79" ht="14.25" hidden="1"/>
    <row r="24" spans="1:79" ht="14.25" hidden="1" customHeight="1">
      <c r="K24" s="103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24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596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 thickTop="1">
      <c r="A31" s="588"/>
      <c r="B31" s="589"/>
      <c r="C31" s="20"/>
      <c r="D31" s="80"/>
      <c r="E31" s="80"/>
      <c r="F31" s="80"/>
      <c r="G31" s="80"/>
      <c r="H31" s="80"/>
      <c r="I31" s="80"/>
      <c r="J31" s="8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91"/>
      <c r="BZ31" s="91"/>
      <c r="CA31" s="1"/>
    </row>
    <row r="32" spans="1:79" ht="15" hidden="1" customHeight="1">
      <c r="A32" s="588"/>
      <c r="B32" s="589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0" hidden="1">
      <c r="A33" s="588"/>
      <c r="B33" s="589"/>
      <c r="C33" s="77"/>
      <c r="D33" s="28"/>
      <c r="E33" s="28"/>
      <c r="F33" s="28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0" hidden="1">
      <c r="A34" s="588"/>
      <c r="B34" s="59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72"/>
      <c r="B36" s="196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</row>
    <row r="37" spans="1:80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152.44999999999999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0">
      <c r="A39" s="591"/>
      <c r="B39" s="592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172"/>
      <c r="CB39" s="158"/>
    </row>
    <row r="40" spans="1:80">
      <c r="A40" s="599"/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172"/>
      <c r="CB40" s="158"/>
    </row>
    <row r="41" spans="1:80">
      <c r="A41" s="599"/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172"/>
      <c r="CB41" s="158"/>
    </row>
    <row r="42" spans="1:80">
      <c r="A42" s="599"/>
      <c r="B42" s="600"/>
      <c r="C42" s="35"/>
      <c r="D42" s="35"/>
      <c r="E42" s="35"/>
      <c r="F42" s="35"/>
      <c r="G42" s="35"/>
      <c r="H42" s="35"/>
      <c r="I42" s="35"/>
      <c r="J42" s="35"/>
      <c r="K42" s="291"/>
      <c r="L42" s="291"/>
      <c r="M42" s="291"/>
      <c r="N42" s="291"/>
      <c r="O42" s="291"/>
      <c r="P42" s="290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35"/>
      <c r="BZ42" s="35"/>
      <c r="CB42" s="158"/>
    </row>
    <row r="43" spans="1:80">
      <c r="A43" s="599"/>
      <c r="B43" s="600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77"/>
      <c r="BZ43" s="177"/>
      <c r="CA43" s="172"/>
      <c r="CB43" s="158"/>
    </row>
    <row r="44" spans="1:80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325"/>
      <c r="BW44" s="293"/>
      <c r="BX44" s="293"/>
      <c r="BY44" s="293"/>
      <c r="BZ44" s="293"/>
      <c r="CB44" s="158"/>
    </row>
    <row r="45" spans="1:80">
      <c r="A45" s="656"/>
      <c r="B45" s="704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99"/>
      <c r="BZ45" s="177"/>
      <c r="CB45" s="158"/>
    </row>
    <row r="46" spans="1:80">
      <c r="A46" s="621"/>
      <c r="B46" s="622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177"/>
      <c r="BZ46" s="177"/>
    </row>
    <row r="47" spans="1:80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0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20.25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F50" s="397"/>
      <c r="AG50" s="397"/>
      <c r="AH50" s="397"/>
      <c r="AI50" s="397"/>
      <c r="AJ50" s="397"/>
      <c r="AK50" s="397"/>
      <c r="AL50" s="397"/>
      <c r="AM50" s="397"/>
      <c r="AN50" s="397"/>
      <c r="AO50" s="397"/>
      <c r="AP50" s="397"/>
      <c r="AQ50" s="397"/>
      <c r="AR50" s="397"/>
      <c r="AS50" s="397"/>
      <c r="AT50" s="397"/>
      <c r="AU50" s="397"/>
      <c r="AV50" s="397"/>
      <c r="AW50" s="397"/>
      <c r="AX50" s="397"/>
      <c r="AY50" s="397"/>
      <c r="AZ50" s="397"/>
      <c r="BA50" s="397"/>
      <c r="BB50" s="397"/>
      <c r="BC50" s="397"/>
      <c r="BD50" s="397"/>
      <c r="BE50" s="397"/>
      <c r="BF50" s="397"/>
      <c r="BG50" s="397"/>
      <c r="BH50" s="397"/>
      <c r="BI50" s="397"/>
      <c r="BJ50" s="397"/>
      <c r="BK50" s="397"/>
      <c r="BL50" s="397"/>
      <c r="BM50" s="397"/>
      <c r="BN50" s="397"/>
      <c r="BO50" s="397"/>
      <c r="BP50" s="397"/>
      <c r="BQ50" s="397"/>
      <c r="BR50" s="397"/>
      <c r="BS50" s="397"/>
      <c r="BT50" s="397"/>
      <c r="BU50" s="397"/>
      <c r="BV50" s="397"/>
      <c r="BW50" s="397"/>
      <c r="BX50" s="397"/>
      <c r="BY50" s="397"/>
      <c r="BZ50" s="397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  <c r="AZ51" s="398"/>
      <c r="BA51" s="398"/>
      <c r="BB51" s="398"/>
      <c r="BC51" s="398"/>
      <c r="BD51" s="398"/>
      <c r="BE51" s="398"/>
      <c r="BF51" s="398"/>
      <c r="BG51" s="398"/>
      <c r="BH51" s="398"/>
      <c r="BI51" s="398"/>
      <c r="BJ51" s="398"/>
      <c r="BK51" s="398"/>
      <c r="BL51" s="398"/>
      <c r="BM51" s="398"/>
      <c r="BN51" s="398"/>
      <c r="BO51" s="398"/>
      <c r="BP51" s="398"/>
      <c r="BQ51" s="398"/>
      <c r="BR51" s="398"/>
      <c r="BS51" s="398"/>
      <c r="BT51" s="398"/>
      <c r="BU51" s="398"/>
      <c r="BV51" s="398"/>
      <c r="BW51" s="398"/>
      <c r="BX51" s="398"/>
      <c r="BY51" s="398"/>
      <c r="BZ51" s="398"/>
    </row>
    <row r="52" spans="1:78" ht="15.75" customHeight="1">
      <c r="A52" s="593"/>
      <c r="B52" s="594"/>
      <c r="C52" s="392"/>
      <c r="D52" s="183"/>
      <c r="E52" s="183"/>
      <c r="F52" s="180"/>
      <c r="G52" s="181"/>
      <c r="H52" s="181"/>
      <c r="I52" s="181"/>
      <c r="J52" s="181"/>
      <c r="K52" s="181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B52" s="397"/>
      <c r="AC52" s="397"/>
      <c r="AD52" s="397"/>
      <c r="AE52" s="397"/>
      <c r="AF52" s="397"/>
      <c r="AG52" s="397"/>
      <c r="AH52" s="397"/>
      <c r="AI52" s="397"/>
      <c r="AJ52" s="397"/>
      <c r="AK52" s="397"/>
      <c r="AL52" s="397"/>
      <c r="AM52" s="397"/>
      <c r="AN52" s="397"/>
      <c r="AO52" s="397"/>
      <c r="AP52" s="397"/>
      <c r="AQ52" s="397"/>
      <c r="AR52" s="397"/>
      <c r="AS52" s="397"/>
      <c r="AT52" s="397"/>
      <c r="AU52" s="397"/>
      <c r="AV52" s="397"/>
      <c r="AW52" s="397"/>
      <c r="AX52" s="397"/>
      <c r="AY52" s="397"/>
      <c r="AZ52" s="397"/>
      <c r="BA52" s="397"/>
      <c r="BB52" s="397"/>
      <c r="BC52" s="397"/>
      <c r="BD52" s="397"/>
      <c r="BE52" s="397"/>
      <c r="BF52" s="397"/>
      <c r="BG52" s="397"/>
      <c r="BH52" s="397"/>
      <c r="BI52" s="397"/>
      <c r="BJ52" s="397"/>
      <c r="BK52" s="397"/>
      <c r="BL52" s="397"/>
      <c r="BM52" s="397"/>
      <c r="BN52" s="397"/>
      <c r="BO52" s="397"/>
      <c r="BP52" s="397"/>
      <c r="BQ52" s="397"/>
      <c r="BR52" s="397"/>
      <c r="BS52" s="397"/>
      <c r="BT52" s="397"/>
      <c r="BU52" s="397"/>
      <c r="BV52" s="397"/>
      <c r="BW52" s="397"/>
      <c r="BX52" s="397"/>
      <c r="BY52" s="397"/>
      <c r="BZ52" s="397"/>
    </row>
    <row r="53" spans="1:78" ht="15.75">
      <c r="A53" s="593"/>
      <c r="B53" s="594"/>
      <c r="C53" s="394"/>
      <c r="D53" s="172"/>
      <c r="E53" s="172"/>
      <c r="F53" s="172"/>
      <c r="G53" s="172"/>
      <c r="H53" s="172"/>
      <c r="I53" s="172"/>
      <c r="J53" s="172"/>
      <c r="K53" s="172"/>
      <c r="L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5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5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5.75" hidden="1" customHeight="1">
      <c r="A58" s="618"/>
      <c r="B58" s="619"/>
      <c r="C58" s="178"/>
      <c r="D58" s="187"/>
      <c r="E58" s="187"/>
      <c r="F58" s="187"/>
      <c r="G58" s="187"/>
      <c r="H58" s="187"/>
      <c r="I58" s="187"/>
      <c r="J58" s="188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5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5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5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D37:BX37"/>
    <mergeCell ref="A37:B38"/>
    <mergeCell ref="A21:B21"/>
    <mergeCell ref="A33:B33"/>
    <mergeCell ref="A34:B34"/>
    <mergeCell ref="A28:B28"/>
    <mergeCell ref="A29:B29"/>
    <mergeCell ref="A1:BK1"/>
    <mergeCell ref="A2:BK2"/>
    <mergeCell ref="B3:BK3"/>
    <mergeCell ref="C4:BX4"/>
    <mergeCell ref="A16:B16"/>
    <mergeCell ref="A6:B7"/>
    <mergeCell ref="D6:BX6"/>
    <mergeCell ref="A15:B15"/>
    <mergeCell ref="A8:B8"/>
    <mergeCell ref="A11:B11"/>
    <mergeCell ref="A9:B9"/>
    <mergeCell ref="A13:B13"/>
    <mergeCell ref="A10:B10"/>
    <mergeCell ref="A14:B14"/>
    <mergeCell ref="K5:P5"/>
    <mergeCell ref="A46:B46"/>
    <mergeCell ref="A45:B45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51:B51"/>
    <mergeCell ref="A47:B47"/>
    <mergeCell ref="A48:B48"/>
    <mergeCell ref="A49:B49"/>
    <mergeCell ref="A50:B50"/>
    <mergeCell ref="A17:B17"/>
    <mergeCell ref="A22:B22"/>
    <mergeCell ref="A32:B32"/>
    <mergeCell ref="A44:B44"/>
    <mergeCell ref="A19:B19"/>
    <mergeCell ref="A20:B20"/>
    <mergeCell ref="A18:B18"/>
    <mergeCell ref="A30:B30"/>
    <mergeCell ref="A31:B31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8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B1000"/>
  <sheetViews>
    <sheetView zoomScale="80" zoomScaleNormal="80" workbookViewId="0">
      <selection activeCell="AT35" sqref="AT35"/>
    </sheetView>
  </sheetViews>
  <sheetFormatPr defaultColWidth="12.625" defaultRowHeight="15" customHeight="1"/>
  <cols>
    <col min="1" max="1" width="3.25" customWidth="1"/>
    <col min="2" max="2" width="36" customWidth="1"/>
    <col min="3" max="3" width="8.5" customWidth="1"/>
    <col min="4" max="6" width="7.375" hidden="1" customWidth="1"/>
    <col min="7" max="7" width="8.5" hidden="1" customWidth="1"/>
    <col min="8" max="8" width="9.5" hidden="1" customWidth="1"/>
    <col min="9" max="10" width="8.375" hidden="1" customWidth="1"/>
    <col min="11" max="11" width="9.87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hidden="1" customWidth="1"/>
    <col min="18" max="18" width="9.125" bestFit="1" customWidth="1"/>
    <col min="19" max="19" width="9.5" hidden="1" customWidth="1"/>
    <col min="20" max="21" width="8.375" hidden="1" customWidth="1"/>
    <col min="22" max="22" width="9.125" bestFit="1" customWidth="1"/>
    <col min="23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9" hidden="1" customWidth="1"/>
    <col min="29" max="29" width="9.125" bestFit="1" customWidth="1"/>
    <col min="30" max="30" width="8.375" hidden="1" customWidth="1"/>
    <col min="31" max="33" width="7.375" hidden="1" customWidth="1"/>
    <col min="34" max="37" width="8" hidden="1" customWidth="1"/>
    <col min="38" max="38" width="8.375" hidden="1" customWidth="1"/>
    <col min="39" max="39" width="7.375" hidden="1" customWidth="1"/>
    <col min="40" max="40" width="9.125" bestFit="1" customWidth="1"/>
    <col min="41" max="41" width="8" hidden="1" customWidth="1"/>
    <col min="42" max="44" width="9.125" hidden="1" customWidth="1"/>
    <col min="45" max="45" width="8" hidden="1" customWidth="1"/>
    <col min="46" max="46" width="9.125" bestFit="1" customWidth="1"/>
    <col min="47" max="48" width="7.375" hidden="1" customWidth="1"/>
    <col min="49" max="49" width="8.375" hidden="1" customWidth="1"/>
    <col min="50" max="50" width="9.125" bestFit="1" customWidth="1"/>
    <col min="51" max="53" width="8.375" hidden="1" customWidth="1"/>
    <col min="54" max="54" width="9.25" bestFit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5" hidden="1" customWidth="1"/>
    <col min="61" max="61" width="7.375" hidden="1" customWidth="1"/>
    <col min="62" max="62" width="8.375" bestFit="1" customWidth="1"/>
    <col min="63" max="63" width="8" bestFit="1" customWidth="1"/>
    <col min="64" max="64" width="8.375" bestFit="1" customWidth="1"/>
    <col min="65" max="67" width="7.375" hidden="1" customWidth="1"/>
    <col min="68" max="68" width="9.5" bestFit="1" customWidth="1"/>
    <col min="69" max="69" width="9.5" hidden="1" customWidth="1"/>
    <col min="70" max="70" width="8.375" hidden="1" customWidth="1"/>
    <col min="71" max="71" width="9.5" bestFit="1" customWidth="1"/>
    <col min="72" max="73" width="9.125" hidden="1" customWidth="1"/>
    <col min="74" max="74" width="9.5" bestFit="1" customWidth="1"/>
    <col min="75" max="75" width="8" hidden="1" customWidth="1"/>
    <col min="76" max="76" width="8.375" bestFit="1" customWidth="1"/>
    <col min="77" max="77" width="8.375" hidden="1" customWidth="1"/>
    <col min="78" max="78" width="9.5" hidden="1" customWidth="1"/>
    <col min="79" max="79" width="4.375" hidden="1" customWidth="1"/>
    <col min="80" max="80" width="7.25" hidden="1" customWidth="1"/>
  </cols>
  <sheetData>
    <row r="1" spans="1:80" ht="18.75">
      <c r="A1" s="644"/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/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17.25" customHeight="1">
      <c r="B4" s="31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B5" s="269"/>
      <c r="C5" s="30"/>
      <c r="D5" s="30"/>
      <c r="E5" s="30"/>
      <c r="F5" s="30"/>
      <c r="G5" s="30"/>
      <c r="H5" s="30"/>
      <c r="I5" s="30"/>
      <c r="J5" s="30"/>
      <c r="K5" s="719"/>
      <c r="L5" s="719"/>
      <c r="M5" s="719"/>
      <c r="N5" s="719"/>
      <c r="O5" s="719"/>
      <c r="P5" s="719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36" customHeight="1">
      <c r="A6" s="628"/>
      <c r="B6" s="629"/>
      <c r="C6" s="34"/>
      <c r="D6" s="632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57.9" customHeight="1">
      <c r="A7" s="630"/>
      <c r="B7" s="631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>
      <c r="A8" s="638"/>
      <c r="B8" s="639"/>
      <c r="C8" s="35"/>
      <c r="D8" s="35"/>
      <c r="E8" s="35"/>
      <c r="F8" s="35"/>
      <c r="G8" s="35"/>
      <c r="H8" s="35"/>
      <c r="I8" s="35"/>
      <c r="J8" s="35"/>
      <c r="K8" s="291"/>
      <c r="L8" s="291"/>
      <c r="M8" s="291"/>
      <c r="N8" s="363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0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B8" s="157"/>
    </row>
    <row r="9" spans="1:80">
      <c r="A9" s="715"/>
      <c r="B9" s="716"/>
      <c r="C9" s="318"/>
      <c r="D9" s="272"/>
      <c r="E9" s="272"/>
      <c r="F9" s="272"/>
      <c r="G9" s="272"/>
      <c r="H9" s="272"/>
      <c r="I9" s="272"/>
      <c r="J9" s="27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35"/>
      <c r="BZ9" s="35"/>
      <c r="CB9" s="157"/>
    </row>
    <row r="10" spans="1:80">
      <c r="A10" s="690"/>
      <c r="B10" s="717"/>
      <c r="C10" s="35"/>
      <c r="D10" s="35"/>
      <c r="E10" s="35"/>
      <c r="F10" s="35"/>
      <c r="G10" s="35"/>
      <c r="H10" s="35"/>
      <c r="I10" s="35"/>
      <c r="J10" s="35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B10" s="157"/>
    </row>
    <row r="11" spans="1:80">
      <c r="A11" s="638"/>
      <c r="B11" s="639"/>
      <c r="C11" s="35"/>
      <c r="D11" s="35"/>
      <c r="E11" s="35"/>
      <c r="F11" s="35"/>
      <c r="G11" s="35"/>
      <c r="H11" s="35"/>
      <c r="I11" s="35"/>
      <c r="J11" s="35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B11" s="157"/>
    </row>
    <row r="12" spans="1:80" ht="15" customHeight="1">
      <c r="A12" s="33"/>
      <c r="C12" s="266"/>
      <c r="D12" s="266"/>
      <c r="E12" s="266"/>
      <c r="F12" s="266"/>
      <c r="G12" s="266"/>
      <c r="H12" s="266"/>
      <c r="I12" s="266"/>
      <c r="J12" s="266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371"/>
      <c r="BR12" s="293"/>
      <c r="BS12" s="293"/>
      <c r="BT12" s="293"/>
      <c r="BU12" s="293"/>
      <c r="BV12" s="294"/>
      <c r="BW12" s="293"/>
      <c r="BX12" s="293"/>
      <c r="BZ12" s="35"/>
      <c r="CB12" s="157"/>
    </row>
    <row r="13" spans="1:80">
      <c r="A13" s="638"/>
      <c r="B13" s="639"/>
      <c r="C13" s="340"/>
      <c r="D13" s="340"/>
      <c r="E13" s="340"/>
      <c r="F13" s="340"/>
      <c r="G13" s="340"/>
      <c r="H13" s="340"/>
      <c r="I13" s="340"/>
      <c r="J13" s="340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5"/>
      <c r="BZ13" s="35"/>
      <c r="CB13" s="157"/>
    </row>
    <row r="14" spans="1:80">
      <c r="A14" s="707"/>
      <c r="B14" s="718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405"/>
      <c r="O14" s="405"/>
      <c r="P14" s="405"/>
      <c r="Q14" s="405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83"/>
      <c r="BZ14" s="35"/>
      <c r="CB14" s="157"/>
    </row>
    <row r="15" spans="1:80">
      <c r="A15" s="638"/>
      <c r="B15" s="639"/>
      <c r="C15" s="66"/>
      <c r="D15" s="66"/>
      <c r="E15" s="66"/>
      <c r="F15" s="66"/>
      <c r="G15" s="66"/>
      <c r="H15" s="66"/>
      <c r="I15" s="66"/>
      <c r="J15" s="66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</row>
    <row r="16" spans="1:80" hidden="1">
      <c r="A16" s="638"/>
      <c r="B16" s="639"/>
      <c r="C16" s="35"/>
      <c r="D16" s="35"/>
      <c r="E16" s="35"/>
      <c r="F16" s="35"/>
      <c r="G16" s="35"/>
      <c r="H16" s="35"/>
      <c r="I16" s="35"/>
      <c r="J16" s="35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idden="1">
      <c r="A17" s="634"/>
      <c r="B17" s="635"/>
      <c r="C17" s="36"/>
      <c r="D17" s="36"/>
      <c r="E17" s="36"/>
      <c r="F17" s="36"/>
      <c r="G17" s="36"/>
      <c r="H17" s="36"/>
      <c r="I17" s="36"/>
      <c r="J17" s="36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37"/>
      <c r="C18" s="19"/>
      <c r="D18" s="35"/>
      <c r="E18" s="35"/>
      <c r="F18" s="35"/>
      <c r="G18" s="35"/>
      <c r="H18" s="35"/>
      <c r="I18" s="35"/>
      <c r="J18" s="35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/>
      <c r="B19" s="594"/>
      <c r="C19" s="37"/>
      <c r="D19" s="45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3"/>
      <c r="BZ19" s="400"/>
    </row>
    <row r="20" spans="1:79" ht="15.75">
      <c r="A20" s="593"/>
      <c r="B20" s="594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593"/>
      <c r="B21" s="594"/>
      <c r="C21" s="392"/>
      <c r="D21" s="45"/>
      <c r="E21" s="45"/>
      <c r="F21" s="45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3"/>
      <c r="BZ21" s="400"/>
    </row>
    <row r="22" spans="1:79" ht="15.75" customHeight="1">
      <c r="A22" s="593"/>
      <c r="B22" s="594"/>
      <c r="C22" s="394"/>
    </row>
    <row r="23" spans="1:79" ht="14.25" hidden="1"/>
    <row r="24" spans="1:79" ht="14.25" hidden="1" customHeight="1">
      <c r="K24" s="103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24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596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589"/>
      <c r="C31" s="20"/>
      <c r="D31" s="80"/>
      <c r="E31" s="80"/>
      <c r="F31" s="80"/>
      <c r="G31" s="80"/>
      <c r="H31" s="80"/>
      <c r="I31" s="80"/>
      <c r="J31" s="8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91"/>
      <c r="BZ31" s="91"/>
      <c r="CA31" s="1"/>
    </row>
    <row r="32" spans="1:79" ht="15" hidden="1" customHeight="1">
      <c r="A32" s="588"/>
      <c r="B32" s="589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0" hidden="1">
      <c r="A33" s="588"/>
      <c r="B33" s="589"/>
      <c r="C33" s="77"/>
      <c r="D33" s="28"/>
      <c r="E33" s="28"/>
      <c r="F33" s="28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0" hidden="1">
      <c r="A34" s="588"/>
      <c r="B34" s="59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72"/>
      <c r="B36" s="196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</row>
    <row r="37" spans="1:80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152.44999999999999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0">
      <c r="A39" s="591"/>
      <c r="B39" s="592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172"/>
      <c r="CB39" s="158"/>
    </row>
    <row r="40" spans="1:80">
      <c r="A40" s="599"/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172"/>
      <c r="CB40" s="158"/>
    </row>
    <row r="41" spans="1:80">
      <c r="A41" s="599"/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172"/>
      <c r="CB41" s="158"/>
    </row>
    <row r="42" spans="1:80">
      <c r="A42" s="599"/>
      <c r="B42" s="600"/>
      <c r="C42" s="35"/>
      <c r="D42" s="35"/>
      <c r="E42" s="35"/>
      <c r="F42" s="35"/>
      <c r="G42" s="35"/>
      <c r="H42" s="35"/>
      <c r="I42" s="35"/>
      <c r="J42" s="35"/>
      <c r="K42" s="291"/>
      <c r="L42" s="291"/>
      <c r="M42" s="291"/>
      <c r="N42" s="291"/>
      <c r="O42" s="291"/>
      <c r="P42" s="290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35"/>
      <c r="BZ42" s="35"/>
      <c r="CB42" s="158"/>
    </row>
    <row r="43" spans="1:80">
      <c r="A43" s="599"/>
      <c r="B43" s="600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77"/>
      <c r="BZ43" s="177"/>
      <c r="CA43" s="172"/>
      <c r="CB43" s="158"/>
    </row>
    <row r="44" spans="1:80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325"/>
      <c r="BW44" s="293"/>
      <c r="BX44" s="293"/>
      <c r="BY44" s="293"/>
      <c r="BZ44" s="293"/>
      <c r="CB44" s="158"/>
    </row>
    <row r="45" spans="1:80">
      <c r="A45" s="656"/>
      <c r="B45" s="704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99"/>
      <c r="BZ45" s="177"/>
      <c r="CB45" s="158"/>
    </row>
    <row r="46" spans="1:80">
      <c r="A46" s="621"/>
      <c r="B46" s="622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177"/>
      <c r="BZ46" s="177"/>
    </row>
    <row r="47" spans="1:80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0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20.25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F50" s="397"/>
      <c r="AG50" s="397"/>
      <c r="AH50" s="397"/>
      <c r="AI50" s="397"/>
      <c r="AJ50" s="397"/>
      <c r="AK50" s="397"/>
      <c r="AL50" s="397"/>
      <c r="AM50" s="397"/>
      <c r="AN50" s="397"/>
      <c r="AO50" s="397"/>
      <c r="AP50" s="397"/>
      <c r="AQ50" s="397"/>
      <c r="AR50" s="397"/>
      <c r="AS50" s="397"/>
      <c r="AT50" s="397"/>
      <c r="AU50" s="397"/>
      <c r="AV50" s="397"/>
      <c r="AW50" s="397"/>
      <c r="AX50" s="397"/>
      <c r="AY50" s="397"/>
      <c r="AZ50" s="397"/>
      <c r="BA50" s="397"/>
      <c r="BB50" s="397"/>
      <c r="BC50" s="397"/>
      <c r="BD50" s="397"/>
      <c r="BE50" s="397"/>
      <c r="BF50" s="397"/>
      <c r="BG50" s="397"/>
      <c r="BH50" s="397"/>
      <c r="BI50" s="397"/>
      <c r="BJ50" s="397"/>
      <c r="BK50" s="397"/>
      <c r="BL50" s="397"/>
      <c r="BM50" s="397"/>
      <c r="BN50" s="397"/>
      <c r="BO50" s="397"/>
      <c r="BP50" s="397"/>
      <c r="BQ50" s="397"/>
      <c r="BR50" s="397"/>
      <c r="BS50" s="397"/>
      <c r="BT50" s="397"/>
      <c r="BU50" s="397"/>
      <c r="BV50" s="397"/>
      <c r="BW50" s="397"/>
      <c r="BX50" s="397"/>
      <c r="BY50" s="397"/>
      <c r="BZ50" s="397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  <c r="AZ51" s="398"/>
      <c r="BA51" s="398"/>
      <c r="BB51" s="398"/>
      <c r="BC51" s="398"/>
      <c r="BD51" s="398"/>
      <c r="BE51" s="398"/>
      <c r="BF51" s="398"/>
      <c r="BG51" s="398"/>
      <c r="BH51" s="398"/>
      <c r="BI51" s="398"/>
      <c r="BJ51" s="398"/>
      <c r="BK51" s="398"/>
      <c r="BL51" s="398"/>
      <c r="BM51" s="398"/>
      <c r="BN51" s="398"/>
      <c r="BO51" s="398"/>
      <c r="BP51" s="398"/>
      <c r="BQ51" s="398"/>
      <c r="BR51" s="398"/>
      <c r="BS51" s="398"/>
      <c r="BT51" s="398"/>
      <c r="BU51" s="398"/>
      <c r="BV51" s="398"/>
      <c r="BW51" s="398"/>
      <c r="BX51" s="398"/>
      <c r="BY51" s="398"/>
      <c r="BZ51" s="398"/>
    </row>
    <row r="52" spans="1:78" ht="15.75" customHeight="1">
      <c r="A52" s="593"/>
      <c r="B52" s="594"/>
      <c r="C52" s="392"/>
      <c r="D52" s="183"/>
      <c r="E52" s="183"/>
      <c r="F52" s="180"/>
      <c r="G52" s="181"/>
      <c r="H52" s="181"/>
      <c r="I52" s="181"/>
      <c r="J52" s="181"/>
      <c r="K52" s="181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B52" s="397"/>
      <c r="AC52" s="397"/>
      <c r="AD52" s="397"/>
      <c r="AE52" s="397"/>
      <c r="AF52" s="397"/>
      <c r="AG52" s="397"/>
      <c r="AH52" s="397"/>
      <c r="AI52" s="397"/>
      <c r="AJ52" s="397"/>
      <c r="AK52" s="397"/>
      <c r="AL52" s="397"/>
      <c r="AM52" s="397"/>
      <c r="AN52" s="397"/>
      <c r="AO52" s="397"/>
      <c r="AP52" s="397"/>
      <c r="AQ52" s="397"/>
      <c r="AR52" s="397"/>
      <c r="AS52" s="397"/>
      <c r="AT52" s="397"/>
      <c r="AU52" s="397"/>
      <c r="AV52" s="397"/>
      <c r="AW52" s="397"/>
      <c r="AX52" s="397"/>
      <c r="AY52" s="397"/>
      <c r="AZ52" s="397"/>
      <c r="BA52" s="397"/>
      <c r="BB52" s="397"/>
      <c r="BC52" s="397"/>
      <c r="BD52" s="397"/>
      <c r="BE52" s="397"/>
      <c r="BF52" s="397"/>
      <c r="BG52" s="397"/>
      <c r="BH52" s="397"/>
      <c r="BI52" s="397"/>
      <c r="BJ52" s="397"/>
      <c r="BK52" s="397"/>
      <c r="BL52" s="397"/>
      <c r="BM52" s="397"/>
      <c r="BN52" s="397"/>
      <c r="BO52" s="397"/>
      <c r="BP52" s="397"/>
      <c r="BQ52" s="397"/>
      <c r="BR52" s="397"/>
      <c r="BS52" s="397"/>
      <c r="BT52" s="397"/>
      <c r="BU52" s="397"/>
      <c r="BV52" s="397"/>
      <c r="BW52" s="397"/>
      <c r="BX52" s="397"/>
      <c r="BY52" s="397"/>
      <c r="BZ52" s="397"/>
    </row>
    <row r="53" spans="1:78" ht="15.75">
      <c r="A53" s="593"/>
      <c r="B53" s="594"/>
      <c r="C53" s="394"/>
      <c r="D53" s="172"/>
      <c r="E53" s="172"/>
      <c r="F53" s="172"/>
      <c r="G53" s="172"/>
      <c r="H53" s="172"/>
      <c r="I53" s="172"/>
      <c r="J53" s="172"/>
      <c r="K53" s="172"/>
      <c r="L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5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5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5.75" hidden="1" customHeight="1">
      <c r="A58" s="618"/>
      <c r="B58" s="619"/>
      <c r="C58" s="178"/>
      <c r="D58" s="187"/>
      <c r="E58" s="187"/>
      <c r="F58" s="187"/>
      <c r="G58" s="187"/>
      <c r="H58" s="187"/>
      <c r="I58" s="187"/>
      <c r="J58" s="188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5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5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5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8:B8"/>
    <mergeCell ref="A10:B10"/>
    <mergeCell ref="A34:B34"/>
    <mergeCell ref="A28:B28"/>
    <mergeCell ref="A29:B29"/>
    <mergeCell ref="A30:B30"/>
    <mergeCell ref="A31:B31"/>
    <mergeCell ref="A32:B32"/>
    <mergeCell ref="A19:B19"/>
    <mergeCell ref="A20:B20"/>
    <mergeCell ref="A21:B21"/>
    <mergeCell ref="A22:B22"/>
    <mergeCell ref="A9:B9"/>
    <mergeCell ref="A18:B18"/>
    <mergeCell ref="A15:B15"/>
    <mergeCell ref="A16:B16"/>
    <mergeCell ref="A1:BK1"/>
    <mergeCell ref="A2:BK2"/>
    <mergeCell ref="B3:BK3"/>
    <mergeCell ref="C4:BX4"/>
    <mergeCell ref="A6:B7"/>
    <mergeCell ref="D6:BX6"/>
    <mergeCell ref="K5:P5"/>
    <mergeCell ref="D37:BX37"/>
    <mergeCell ref="A51:B51"/>
    <mergeCell ref="A47:B47"/>
    <mergeCell ref="A41:B41"/>
    <mergeCell ref="A42:B42"/>
    <mergeCell ref="A49:B49"/>
    <mergeCell ref="A50:B50"/>
    <mergeCell ref="A39:B39"/>
    <mergeCell ref="A40:B40"/>
    <mergeCell ref="A48:B48"/>
    <mergeCell ref="A43:B43"/>
    <mergeCell ref="A45:B45"/>
    <mergeCell ref="A46:B46"/>
    <mergeCell ref="A61:B61"/>
    <mergeCell ref="A52:B52"/>
    <mergeCell ref="A53:B53"/>
    <mergeCell ref="A55:B55"/>
    <mergeCell ref="A56:B56"/>
    <mergeCell ref="A57:B57"/>
    <mergeCell ref="A58:B58"/>
    <mergeCell ref="A59:B59"/>
    <mergeCell ref="A17:B17"/>
    <mergeCell ref="A13:B13"/>
    <mergeCell ref="A11:B11"/>
    <mergeCell ref="A14:B14"/>
    <mergeCell ref="A60:B60"/>
    <mergeCell ref="A37:B38"/>
    <mergeCell ref="A33:B33"/>
    <mergeCell ref="A44:B44"/>
  </mergeCells>
  <pageMargins left="0.70866141732283472" right="0.70866141732283472" top="0.74803149606299213" bottom="0.74803149606299213" header="0" footer="0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C1000"/>
  <sheetViews>
    <sheetView zoomScale="80" zoomScaleNormal="80" workbookViewId="0">
      <selection activeCell="N22" sqref="N22"/>
    </sheetView>
  </sheetViews>
  <sheetFormatPr defaultColWidth="12.625" defaultRowHeight="15" customHeight="1"/>
  <cols>
    <col min="1" max="1" width="3.25" customWidth="1"/>
    <col min="2" max="2" width="35.5" customWidth="1"/>
    <col min="3" max="3" width="9.375" customWidth="1"/>
    <col min="4" max="6" width="8.375" hidden="1" customWidth="1"/>
    <col min="7" max="7" width="7.375" hidden="1" customWidth="1"/>
    <col min="8" max="9" width="8.375" hidden="1" customWidth="1"/>
    <col min="10" max="10" width="9.125" bestFit="1" customWidth="1"/>
    <col min="11" max="11" width="9.25" bestFit="1" customWidth="1"/>
    <col min="12" max="12" width="9.125" bestFit="1" customWidth="1"/>
    <col min="13" max="13" width="8.75" bestFit="1" customWidth="1"/>
    <col min="14" max="14" width="8" bestFit="1" customWidth="1"/>
    <col min="15" max="15" width="8.375" hidden="1" customWidth="1"/>
    <col min="16" max="16" width="9.125" bestFit="1" customWidth="1"/>
    <col min="17" max="17" width="9.5" hidden="1" customWidth="1"/>
    <col min="18" max="18" width="9.125" hidden="1" customWidth="1"/>
    <col min="19" max="19" width="9.75" hidden="1" customWidth="1"/>
    <col min="20" max="21" width="8.375" hidden="1" customWidth="1"/>
    <col min="22" max="22" width="8.5" hidden="1" customWidth="1"/>
    <col min="23" max="23" width="9.125" bestFit="1" customWidth="1"/>
    <col min="24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375" hidden="1" customWidth="1"/>
    <col min="34" max="37" width="7.375" hidden="1" customWidth="1"/>
    <col min="38" max="38" width="8.375" bestFit="1" customWidth="1"/>
    <col min="39" max="39" width="7.375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5" bestFit="1" customWidth="1"/>
    <col min="47" max="47" width="7.375" hidden="1" customWidth="1"/>
    <col min="48" max="48" width="8.75" bestFit="1" customWidth="1"/>
    <col min="49" max="56" width="8.375" hidden="1" customWidth="1"/>
    <col min="57" max="57" width="9.75" bestFit="1" customWidth="1"/>
    <col min="58" max="60" width="8.375" hidden="1" customWidth="1"/>
    <col min="61" max="61" width="8.625" hidden="1" customWidth="1"/>
    <col min="62" max="62" width="7.375" hidden="1" customWidth="1"/>
    <col min="63" max="63" width="8" bestFit="1" customWidth="1"/>
    <col min="64" max="64" width="8.75" bestFit="1" customWidth="1"/>
    <col min="65" max="66" width="8.375" hidden="1" customWidth="1"/>
    <col min="67" max="67" width="7.375" hidden="1" customWidth="1"/>
    <col min="68" max="73" width="8.375" hidden="1" customWidth="1"/>
    <col min="74" max="74" width="9.5" bestFit="1" customWidth="1"/>
    <col min="75" max="75" width="7.375" hidden="1" customWidth="1"/>
    <col min="76" max="76" width="8.375" bestFit="1" customWidth="1"/>
    <col min="77" max="78" width="8.375" hidden="1" customWidth="1"/>
    <col min="79" max="79" width="4.375" hidden="1" customWidth="1"/>
    <col min="80" max="80" width="6.875" hidden="1" customWidth="1"/>
  </cols>
  <sheetData>
    <row r="1" spans="1:80" ht="18.75">
      <c r="A1" s="644" t="str">
        <f>'Автомат. ввод'!N10</f>
        <v>МКОУ " _________________ СОШ"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0" ht="15.75">
      <c r="A2" s="645" t="s">
        <v>47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0" ht="17.25" customHeight="1">
      <c r="B4" s="31">
        <v>14</v>
      </c>
      <c r="C4" s="646" t="str">
        <f>ССЫЛКИ!A5</f>
        <v>Октябрь 2024 г.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0" ht="24" customHeight="1">
      <c r="B5" s="269" t="s">
        <v>290</v>
      </c>
      <c r="C5" s="30"/>
      <c r="D5" s="30"/>
      <c r="E5" s="30"/>
      <c r="F5" s="30"/>
      <c r="G5" s="30"/>
      <c r="H5" s="30"/>
      <c r="I5" s="30"/>
      <c r="J5" s="30"/>
      <c r="K5" s="719" t="str">
        <f>VLOOKUP(B4,Общее_количество_учащихся,2,FALSE)</f>
        <v>Понедельник</v>
      </c>
      <c r="L5" s="684"/>
      <c r="M5" s="684"/>
      <c r="N5" s="684"/>
      <c r="O5" s="684"/>
      <c r="P5" s="68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36" customHeight="1">
      <c r="A6" s="628" t="s">
        <v>50</v>
      </c>
      <c r="B6" s="685"/>
      <c r="C6" s="34"/>
      <c r="D6" s="632" t="s">
        <v>51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0" ht="157.9" customHeight="1">
      <c r="A7" s="686"/>
      <c r="B7" s="665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696" t="s">
        <v>320</v>
      </c>
      <c r="B8" s="720"/>
      <c r="C8" s="35"/>
      <c r="D8" s="35"/>
      <c r="E8" s="35"/>
      <c r="F8" s="35"/>
      <c r="G8" s="35"/>
      <c r="H8" s="35"/>
      <c r="I8" s="35"/>
      <c r="J8" s="35"/>
      <c r="K8" s="291"/>
      <c r="L8" s="291">
        <v>4.2</v>
      </c>
      <c r="M8" s="291"/>
      <c r="N8" s="291">
        <v>1.1000000000000001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>
        <v>4</v>
      </c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>
        <v>65</v>
      </c>
      <c r="BF8" s="291"/>
      <c r="BG8" s="291"/>
      <c r="BH8" s="291"/>
      <c r="BI8" s="291"/>
      <c r="BJ8" s="291"/>
      <c r="BK8" s="291">
        <v>24</v>
      </c>
      <c r="BL8" s="291">
        <v>28</v>
      </c>
      <c r="BM8" s="291"/>
      <c r="BN8" s="291"/>
      <c r="BO8" s="291"/>
      <c r="BP8" s="290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B8" s="157">
        <f t="shared" ref="CB8:CB14" si="0">SUMPRODUCT($E8:$BZ8,$E$51:$BZ$51)/1000</f>
        <v>27.9038</v>
      </c>
    </row>
    <row r="9" spans="1:80">
      <c r="A9" s="721" t="s">
        <v>333</v>
      </c>
      <c r="B9" s="721"/>
      <c r="C9" s="283"/>
      <c r="D9" s="35"/>
      <c r="E9" s="35"/>
      <c r="F9" s="35"/>
      <c r="G9" s="35"/>
      <c r="H9" s="35"/>
      <c r="I9" s="35"/>
      <c r="J9" s="291">
        <v>60</v>
      </c>
      <c r="K9" s="291"/>
      <c r="L9" s="291">
        <v>4</v>
      </c>
      <c r="M9" s="291"/>
      <c r="N9" s="291">
        <v>1.02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0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35"/>
      <c r="BZ9" s="35"/>
      <c r="CB9" s="157">
        <f t="shared" si="0"/>
        <v>6.8461999999999996</v>
      </c>
    </row>
    <row r="10" spans="1:80">
      <c r="A10" s="664" t="s">
        <v>332</v>
      </c>
      <c r="B10" s="665"/>
      <c r="C10" s="35"/>
      <c r="D10" s="35"/>
      <c r="E10" s="35"/>
      <c r="F10" s="35"/>
      <c r="G10" s="35"/>
      <c r="H10" s="35"/>
      <c r="I10" s="35"/>
      <c r="J10" s="35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>
        <v>40</v>
      </c>
      <c r="BY10" s="35"/>
      <c r="BZ10" s="35"/>
      <c r="CB10" s="157">
        <f t="shared" si="0"/>
        <v>2.3199999999999998</v>
      </c>
    </row>
    <row r="11" spans="1:80">
      <c r="A11" s="638" t="s">
        <v>285</v>
      </c>
      <c r="B11" s="666"/>
      <c r="C11" s="272"/>
      <c r="D11" s="272"/>
      <c r="E11" s="272"/>
      <c r="F11" s="272"/>
      <c r="G11" s="272"/>
      <c r="H11" s="272"/>
      <c r="I11" s="272"/>
      <c r="J11" s="27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>
        <v>22</v>
      </c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72"/>
      <c r="BZ11" s="35"/>
      <c r="CB11" s="157">
        <f t="shared" si="0"/>
        <v>6.6</v>
      </c>
    </row>
    <row r="12" spans="1:80" ht="15" customHeight="1">
      <c r="A12" s="33" t="s">
        <v>45</v>
      </c>
      <c r="C12" s="266"/>
      <c r="D12" s="266"/>
      <c r="E12" s="266"/>
      <c r="F12" s="266"/>
      <c r="G12" s="266"/>
      <c r="H12" s="266"/>
      <c r="I12" s="266"/>
      <c r="J12" s="266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325"/>
      <c r="BR12" s="321"/>
      <c r="BS12" s="293"/>
      <c r="BT12" s="293"/>
      <c r="BU12" s="293"/>
      <c r="BV12" s="294">
        <v>125</v>
      </c>
      <c r="BW12" s="293"/>
      <c r="BX12" s="293"/>
      <c r="BY12" s="266"/>
      <c r="CB12" s="157">
        <f t="shared" si="0"/>
        <v>13.75</v>
      </c>
    </row>
    <row r="13" spans="1:80">
      <c r="A13" s="638" t="s">
        <v>319</v>
      </c>
      <c r="B13" s="666"/>
      <c r="C13" s="66"/>
      <c r="D13" s="66"/>
      <c r="E13" s="66"/>
      <c r="F13" s="66"/>
      <c r="G13" s="66"/>
      <c r="H13" s="66"/>
      <c r="I13" s="66"/>
      <c r="J13" s="66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>
        <v>200</v>
      </c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66"/>
      <c r="BZ13" s="35"/>
      <c r="CB13" s="157">
        <f t="shared" si="0"/>
        <v>17</v>
      </c>
    </row>
    <row r="14" spans="1:80">
      <c r="A14" s="664"/>
      <c r="B14" s="665"/>
      <c r="C14" s="35"/>
      <c r="D14" s="35"/>
      <c r="E14" s="35"/>
      <c r="F14" s="35"/>
      <c r="G14" s="35"/>
      <c r="H14" s="35"/>
      <c r="I14" s="35"/>
      <c r="J14" s="35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35"/>
      <c r="BZ14" s="35"/>
      <c r="CB14" s="157">
        <f t="shared" si="0"/>
        <v>0</v>
      </c>
    </row>
    <row r="15" spans="1:80">
      <c r="A15" s="638"/>
      <c r="B15" s="666"/>
      <c r="C15" s="35"/>
      <c r="D15" s="35"/>
      <c r="E15" s="35"/>
      <c r="F15" s="35"/>
      <c r="G15" s="35"/>
      <c r="H15" s="35"/>
      <c r="I15" s="35"/>
      <c r="J15" s="35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35"/>
      <c r="BZ15" s="35"/>
    </row>
    <row r="16" spans="1:80" ht="15" hidden="1" customHeight="1">
      <c r="A16" s="638"/>
      <c r="B16" s="666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60</v>
      </c>
      <c r="K16" s="291">
        <f t="shared" si="1"/>
        <v>0</v>
      </c>
      <c r="L16" s="291">
        <f t="shared" si="1"/>
        <v>8.1999999999999993</v>
      </c>
      <c r="M16" s="291">
        <f t="shared" si="1"/>
        <v>0</v>
      </c>
      <c r="N16" s="291">
        <f t="shared" si="1"/>
        <v>2.12</v>
      </c>
      <c r="O16" s="291">
        <f t="shared" si="1"/>
        <v>0</v>
      </c>
      <c r="P16" s="291">
        <f t="shared" si="1"/>
        <v>0</v>
      </c>
      <c r="Q16" s="291">
        <f t="shared" si="1"/>
        <v>0</v>
      </c>
      <c r="R16" s="291">
        <f t="shared" si="1"/>
        <v>0</v>
      </c>
      <c r="S16" s="291">
        <f t="shared" si="1"/>
        <v>0</v>
      </c>
      <c r="T16" s="291">
        <f t="shared" si="1"/>
        <v>0</v>
      </c>
      <c r="U16" s="291">
        <f t="shared" si="1"/>
        <v>0</v>
      </c>
      <c r="V16" s="291">
        <f t="shared" si="1"/>
        <v>0</v>
      </c>
      <c r="W16" s="291">
        <f t="shared" si="1"/>
        <v>22</v>
      </c>
      <c r="X16" s="291">
        <f t="shared" si="1"/>
        <v>0</v>
      </c>
      <c r="Y16" s="291">
        <f t="shared" si="1"/>
        <v>0</v>
      </c>
      <c r="Z16" s="291">
        <f t="shared" si="1"/>
        <v>0</v>
      </c>
      <c r="AA16" s="291">
        <f t="shared" si="1"/>
        <v>200</v>
      </c>
      <c r="AB16" s="291">
        <f t="shared" si="1"/>
        <v>0</v>
      </c>
      <c r="AC16" s="291">
        <f t="shared" si="1"/>
        <v>4</v>
      </c>
      <c r="AD16" s="291">
        <f t="shared" si="1"/>
        <v>0</v>
      </c>
      <c r="AE16" s="291">
        <f t="shared" si="1"/>
        <v>0</v>
      </c>
      <c r="AF16" s="291">
        <f t="shared" si="1"/>
        <v>0</v>
      </c>
      <c r="AG16" s="291">
        <f t="shared" si="1"/>
        <v>0</v>
      </c>
      <c r="AH16" s="291">
        <f t="shared" si="1"/>
        <v>0</v>
      </c>
      <c r="AI16" s="291">
        <f t="shared" si="1"/>
        <v>0</v>
      </c>
      <c r="AJ16" s="291">
        <f t="shared" si="1"/>
        <v>0</v>
      </c>
      <c r="AK16" s="291">
        <f t="shared" si="1"/>
        <v>0</v>
      </c>
      <c r="AL16" s="291">
        <f t="shared" si="1"/>
        <v>0</v>
      </c>
      <c r="AM16" s="291">
        <f t="shared" si="1"/>
        <v>0</v>
      </c>
      <c r="AN16" s="291">
        <f t="shared" si="1"/>
        <v>0</v>
      </c>
      <c r="AO16" s="291">
        <f t="shared" si="1"/>
        <v>0</v>
      </c>
      <c r="AP16" s="291">
        <f t="shared" si="1"/>
        <v>0</v>
      </c>
      <c r="AQ16" s="291">
        <f t="shared" si="1"/>
        <v>0</v>
      </c>
      <c r="AR16" s="291">
        <f t="shared" si="1"/>
        <v>0</v>
      </c>
      <c r="AS16" s="291">
        <f t="shared" si="1"/>
        <v>0</v>
      </c>
      <c r="AT16" s="291">
        <f t="shared" si="1"/>
        <v>0</v>
      </c>
      <c r="AU16" s="291">
        <f t="shared" si="1"/>
        <v>0</v>
      </c>
      <c r="AV16" s="291">
        <f t="shared" si="1"/>
        <v>0</v>
      </c>
      <c r="AW16" s="291">
        <f t="shared" si="1"/>
        <v>0</v>
      </c>
      <c r="AX16" s="291">
        <f t="shared" si="1"/>
        <v>0</v>
      </c>
      <c r="AY16" s="291">
        <f t="shared" si="1"/>
        <v>0</v>
      </c>
      <c r="AZ16" s="291">
        <f t="shared" si="1"/>
        <v>0</v>
      </c>
      <c r="BA16" s="291">
        <f t="shared" si="1"/>
        <v>0</v>
      </c>
      <c r="BB16" s="291">
        <f t="shared" si="1"/>
        <v>0</v>
      </c>
      <c r="BC16" s="291">
        <f t="shared" si="1"/>
        <v>0</v>
      </c>
      <c r="BD16" s="291">
        <f t="shared" si="1"/>
        <v>0</v>
      </c>
      <c r="BE16" s="291">
        <f t="shared" si="1"/>
        <v>65</v>
      </c>
      <c r="BF16" s="291">
        <f t="shared" si="1"/>
        <v>0</v>
      </c>
      <c r="BG16" s="291">
        <f t="shared" si="1"/>
        <v>0</v>
      </c>
      <c r="BH16" s="291">
        <f t="shared" si="1"/>
        <v>0</v>
      </c>
      <c r="BI16" s="291">
        <f t="shared" si="1"/>
        <v>0</v>
      </c>
      <c r="BJ16" s="291">
        <f t="shared" si="1"/>
        <v>0</v>
      </c>
      <c r="BK16" s="291">
        <f t="shared" si="1"/>
        <v>24</v>
      </c>
      <c r="BL16" s="291">
        <f t="shared" si="1"/>
        <v>28</v>
      </c>
      <c r="BM16" s="291">
        <f t="shared" si="1"/>
        <v>0</v>
      </c>
      <c r="BN16" s="291">
        <f t="shared" si="1"/>
        <v>0</v>
      </c>
      <c r="BO16" s="291">
        <f t="shared" si="1"/>
        <v>0</v>
      </c>
      <c r="BP16" s="291">
        <f t="shared" si="1"/>
        <v>0</v>
      </c>
      <c r="BQ16" s="291">
        <f t="shared" si="1"/>
        <v>0</v>
      </c>
      <c r="BR16" s="291">
        <f t="shared" si="1"/>
        <v>0</v>
      </c>
      <c r="BS16" s="291">
        <f t="shared" si="1"/>
        <v>0</v>
      </c>
      <c r="BT16" s="291">
        <f t="shared" si="1"/>
        <v>0</v>
      </c>
      <c r="BU16" s="291">
        <f t="shared" si="1"/>
        <v>0</v>
      </c>
      <c r="BV16" s="291">
        <f t="shared" si="1"/>
        <v>125</v>
      </c>
      <c r="BW16" s="291">
        <f t="shared" si="1"/>
        <v>0</v>
      </c>
      <c r="BX16" s="291">
        <f t="shared" si="1"/>
        <v>40</v>
      </c>
      <c r="BY16" s="35">
        <f t="shared" si="1"/>
        <v>0</v>
      </c>
      <c r="BZ16" s="35">
        <f t="shared" si="1"/>
        <v>0</v>
      </c>
    </row>
    <row r="17" spans="1:79" ht="15" hidden="1" customHeight="1">
      <c r="A17" s="634" t="s">
        <v>54</v>
      </c>
      <c r="B17" s="666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36">
        <f t="shared" si="2"/>
        <v>100</v>
      </c>
      <c r="K17" s="291">
        <f t="shared" si="2"/>
        <v>100</v>
      </c>
      <c r="L17" s="291">
        <f t="shared" si="2"/>
        <v>100</v>
      </c>
      <c r="M17" s="291">
        <f t="shared" si="2"/>
        <v>100</v>
      </c>
      <c r="N17" s="291">
        <f t="shared" si="2"/>
        <v>100</v>
      </c>
      <c r="O17" s="291">
        <f t="shared" si="2"/>
        <v>100</v>
      </c>
      <c r="P17" s="291">
        <f t="shared" si="2"/>
        <v>100</v>
      </c>
      <c r="Q17" s="291">
        <f t="shared" si="2"/>
        <v>100</v>
      </c>
      <c r="R17" s="291">
        <f t="shared" si="2"/>
        <v>100</v>
      </c>
      <c r="S17" s="291">
        <f t="shared" si="2"/>
        <v>100</v>
      </c>
      <c r="T17" s="291">
        <f t="shared" si="2"/>
        <v>100</v>
      </c>
      <c r="U17" s="291">
        <f t="shared" si="2"/>
        <v>100</v>
      </c>
      <c r="V17" s="291">
        <f t="shared" si="2"/>
        <v>100</v>
      </c>
      <c r="W17" s="291">
        <f t="shared" si="2"/>
        <v>100</v>
      </c>
      <c r="X17" s="291">
        <f t="shared" si="2"/>
        <v>100</v>
      </c>
      <c r="Y17" s="291">
        <f t="shared" si="2"/>
        <v>100</v>
      </c>
      <c r="Z17" s="291">
        <f t="shared" si="2"/>
        <v>100</v>
      </c>
      <c r="AA17" s="291">
        <f t="shared" si="2"/>
        <v>100</v>
      </c>
      <c r="AB17" s="291">
        <f t="shared" si="2"/>
        <v>100</v>
      </c>
      <c r="AC17" s="291">
        <f t="shared" si="2"/>
        <v>100</v>
      </c>
      <c r="AD17" s="291">
        <f t="shared" si="2"/>
        <v>100</v>
      </c>
      <c r="AE17" s="291">
        <f t="shared" si="2"/>
        <v>100</v>
      </c>
      <c r="AF17" s="291">
        <f t="shared" si="2"/>
        <v>100</v>
      </c>
      <c r="AG17" s="291">
        <f t="shared" si="2"/>
        <v>100</v>
      </c>
      <c r="AH17" s="291">
        <f t="shared" si="2"/>
        <v>100</v>
      </c>
      <c r="AI17" s="291">
        <f t="shared" si="2"/>
        <v>100</v>
      </c>
      <c r="AJ17" s="291">
        <f t="shared" si="2"/>
        <v>100</v>
      </c>
      <c r="AK17" s="291">
        <f t="shared" si="2"/>
        <v>100</v>
      </c>
      <c r="AL17" s="291">
        <f t="shared" si="2"/>
        <v>100</v>
      </c>
      <c r="AM17" s="291">
        <f t="shared" si="2"/>
        <v>100</v>
      </c>
      <c r="AN17" s="291">
        <f t="shared" si="2"/>
        <v>100</v>
      </c>
      <c r="AO17" s="291">
        <f t="shared" si="2"/>
        <v>100</v>
      </c>
      <c r="AP17" s="291">
        <f t="shared" si="2"/>
        <v>100</v>
      </c>
      <c r="AQ17" s="291">
        <f t="shared" si="2"/>
        <v>100</v>
      </c>
      <c r="AR17" s="291">
        <f t="shared" si="2"/>
        <v>100</v>
      </c>
      <c r="AS17" s="291">
        <f t="shared" si="2"/>
        <v>100</v>
      </c>
      <c r="AT17" s="291">
        <f t="shared" si="2"/>
        <v>100</v>
      </c>
      <c r="AU17" s="291">
        <f t="shared" si="2"/>
        <v>100</v>
      </c>
      <c r="AV17" s="291">
        <f t="shared" si="2"/>
        <v>100</v>
      </c>
      <c r="AW17" s="291">
        <f t="shared" si="2"/>
        <v>100</v>
      </c>
      <c r="AX17" s="291">
        <f t="shared" si="2"/>
        <v>100</v>
      </c>
      <c r="AY17" s="291">
        <f t="shared" si="2"/>
        <v>100</v>
      </c>
      <c r="AZ17" s="291">
        <f t="shared" si="2"/>
        <v>100</v>
      </c>
      <c r="BA17" s="291">
        <f t="shared" si="2"/>
        <v>100</v>
      </c>
      <c r="BB17" s="291">
        <f t="shared" si="2"/>
        <v>100</v>
      </c>
      <c r="BC17" s="291">
        <f t="shared" si="2"/>
        <v>100</v>
      </c>
      <c r="BD17" s="291">
        <f t="shared" si="2"/>
        <v>100</v>
      </c>
      <c r="BE17" s="291">
        <f t="shared" si="2"/>
        <v>100</v>
      </c>
      <c r="BF17" s="291">
        <f t="shared" si="2"/>
        <v>100</v>
      </c>
      <c r="BG17" s="291">
        <f t="shared" si="2"/>
        <v>100</v>
      </c>
      <c r="BH17" s="291">
        <f t="shared" si="2"/>
        <v>100</v>
      </c>
      <c r="BI17" s="291">
        <f t="shared" si="2"/>
        <v>100</v>
      </c>
      <c r="BJ17" s="291">
        <f t="shared" si="2"/>
        <v>100</v>
      </c>
      <c r="BK17" s="291">
        <f t="shared" si="2"/>
        <v>100</v>
      </c>
      <c r="BL17" s="291">
        <f t="shared" si="2"/>
        <v>100</v>
      </c>
      <c r="BM17" s="291">
        <f t="shared" si="2"/>
        <v>100</v>
      </c>
      <c r="BN17" s="291">
        <f t="shared" si="2"/>
        <v>100</v>
      </c>
      <c r="BO17" s="291">
        <f t="shared" si="2"/>
        <v>100</v>
      </c>
      <c r="BP17" s="291">
        <f t="shared" ref="BP17:BZ17" si="3">BO17</f>
        <v>100</v>
      </c>
      <c r="BQ17" s="291">
        <f t="shared" si="3"/>
        <v>100</v>
      </c>
      <c r="BR17" s="291">
        <f t="shared" si="3"/>
        <v>100</v>
      </c>
      <c r="BS17" s="291">
        <f t="shared" si="3"/>
        <v>100</v>
      </c>
      <c r="BT17" s="291">
        <f t="shared" si="3"/>
        <v>100</v>
      </c>
      <c r="BU17" s="291">
        <f t="shared" si="3"/>
        <v>100</v>
      </c>
      <c r="BV17" s="291">
        <f t="shared" si="3"/>
        <v>100</v>
      </c>
      <c r="BW17" s="291">
        <f t="shared" si="3"/>
        <v>100</v>
      </c>
      <c r="BX17" s="291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722" t="s">
        <v>54</v>
      </c>
      <c r="B18" s="666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722" t="s">
        <v>55</v>
      </c>
      <c r="B19" s="666"/>
      <c r="C19" s="411"/>
      <c r="D19" s="412">
        <f t="shared" ref="D19:BY19" si="4">D16*D17/1000</f>
        <v>0</v>
      </c>
      <c r="E19" s="413">
        <f t="shared" si="4"/>
        <v>0</v>
      </c>
      <c r="F19" s="413">
        <f t="shared" si="4"/>
        <v>0</v>
      </c>
      <c r="G19" s="413">
        <f>G16*G17</f>
        <v>0</v>
      </c>
      <c r="H19" s="413">
        <f>H16*H17</f>
        <v>0</v>
      </c>
      <c r="I19" s="413">
        <f t="shared" si="4"/>
        <v>0</v>
      </c>
      <c r="J19" s="444">
        <f t="shared" si="4"/>
        <v>6</v>
      </c>
      <c r="K19" s="444">
        <f t="shared" si="4"/>
        <v>0</v>
      </c>
      <c r="L19" s="444">
        <f t="shared" si="4"/>
        <v>0.81999999999999984</v>
      </c>
      <c r="M19" s="444">
        <f t="shared" si="4"/>
        <v>0</v>
      </c>
      <c r="N19" s="444">
        <f t="shared" si="4"/>
        <v>0.21199999999999999</v>
      </c>
      <c r="O19" s="444">
        <f t="shared" si="4"/>
        <v>0</v>
      </c>
      <c r="P19" s="444">
        <f t="shared" si="4"/>
        <v>0</v>
      </c>
      <c r="Q19" s="444">
        <f>Q16*Q17</f>
        <v>0</v>
      </c>
      <c r="R19" s="444">
        <f t="shared" si="4"/>
        <v>0</v>
      </c>
      <c r="S19" s="444">
        <f>S16*S17/1000</f>
        <v>0</v>
      </c>
      <c r="T19" s="444">
        <f t="shared" si="4"/>
        <v>0</v>
      </c>
      <c r="U19" s="444">
        <f t="shared" si="4"/>
        <v>0</v>
      </c>
      <c r="V19" s="444">
        <f t="shared" si="4"/>
        <v>0</v>
      </c>
      <c r="W19" s="444">
        <f t="shared" si="4"/>
        <v>2.2000000000000002</v>
      </c>
      <c r="X19" s="444">
        <f t="shared" si="4"/>
        <v>0</v>
      </c>
      <c r="Y19" s="444">
        <f t="shared" si="4"/>
        <v>0</v>
      </c>
      <c r="Z19" s="444">
        <f t="shared" si="4"/>
        <v>0</v>
      </c>
      <c r="AA19" s="444">
        <f t="shared" si="4"/>
        <v>20</v>
      </c>
      <c r="AB19" s="444">
        <f t="shared" si="4"/>
        <v>0</v>
      </c>
      <c r="AC19" s="444">
        <f t="shared" si="4"/>
        <v>0.4</v>
      </c>
      <c r="AD19" s="444">
        <f t="shared" si="4"/>
        <v>0</v>
      </c>
      <c r="AE19" s="444">
        <f t="shared" si="4"/>
        <v>0</v>
      </c>
      <c r="AF19" s="444">
        <f t="shared" si="4"/>
        <v>0</v>
      </c>
      <c r="AG19" s="444">
        <f t="shared" si="4"/>
        <v>0</v>
      </c>
      <c r="AH19" s="444">
        <f t="shared" si="4"/>
        <v>0</v>
      </c>
      <c r="AI19" s="444">
        <f t="shared" si="4"/>
        <v>0</v>
      </c>
      <c r="AJ19" s="444">
        <f t="shared" si="4"/>
        <v>0</v>
      </c>
      <c r="AK19" s="444">
        <f t="shared" si="4"/>
        <v>0</v>
      </c>
      <c r="AL19" s="444">
        <f t="shared" si="4"/>
        <v>0</v>
      </c>
      <c r="AM19" s="444">
        <f t="shared" si="4"/>
        <v>0</v>
      </c>
      <c r="AN19" s="444">
        <f t="shared" si="4"/>
        <v>0</v>
      </c>
      <c r="AO19" s="444">
        <f t="shared" si="4"/>
        <v>0</v>
      </c>
      <c r="AP19" s="444">
        <f t="shared" si="4"/>
        <v>0</v>
      </c>
      <c r="AQ19" s="444">
        <f t="shared" si="4"/>
        <v>0</v>
      </c>
      <c r="AR19" s="444">
        <f t="shared" si="4"/>
        <v>0</v>
      </c>
      <c r="AS19" s="444">
        <f t="shared" si="4"/>
        <v>0</v>
      </c>
      <c r="AT19" s="444">
        <f t="shared" si="4"/>
        <v>0</v>
      </c>
      <c r="AU19" s="444">
        <f t="shared" si="4"/>
        <v>0</v>
      </c>
      <c r="AV19" s="444">
        <f t="shared" si="4"/>
        <v>0</v>
      </c>
      <c r="AW19" s="444">
        <f t="shared" si="4"/>
        <v>0</v>
      </c>
      <c r="AX19" s="444">
        <f t="shared" si="4"/>
        <v>0</v>
      </c>
      <c r="AY19" s="444">
        <f t="shared" si="4"/>
        <v>0</v>
      </c>
      <c r="AZ19" s="444">
        <f t="shared" si="4"/>
        <v>0</v>
      </c>
      <c r="BA19" s="444">
        <f t="shared" si="4"/>
        <v>0</v>
      </c>
      <c r="BB19" s="444">
        <f t="shared" si="4"/>
        <v>0</v>
      </c>
      <c r="BC19" s="444">
        <f t="shared" si="4"/>
        <v>0</v>
      </c>
      <c r="BD19" s="444">
        <f t="shared" si="4"/>
        <v>0</v>
      </c>
      <c r="BE19" s="444">
        <f t="shared" si="4"/>
        <v>6.5</v>
      </c>
      <c r="BF19" s="444">
        <f t="shared" si="4"/>
        <v>0</v>
      </c>
      <c r="BG19" s="444">
        <f t="shared" si="4"/>
        <v>0</v>
      </c>
      <c r="BH19" s="444">
        <f t="shared" si="4"/>
        <v>0</v>
      </c>
      <c r="BI19" s="444">
        <f t="shared" si="4"/>
        <v>0</v>
      </c>
      <c r="BJ19" s="444">
        <f t="shared" si="4"/>
        <v>0</v>
      </c>
      <c r="BK19" s="444">
        <f t="shared" si="4"/>
        <v>2.4</v>
      </c>
      <c r="BL19" s="444">
        <f t="shared" si="4"/>
        <v>2.8</v>
      </c>
      <c r="BM19" s="444">
        <f t="shared" si="4"/>
        <v>0</v>
      </c>
      <c r="BN19" s="444">
        <f t="shared" si="4"/>
        <v>0</v>
      </c>
      <c r="BO19" s="444">
        <f t="shared" si="4"/>
        <v>0</v>
      </c>
      <c r="BP19" s="444">
        <f t="shared" si="4"/>
        <v>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12.5</v>
      </c>
      <c r="BW19" s="444">
        <f t="shared" si="4"/>
        <v>0</v>
      </c>
      <c r="BX19" s="444">
        <f t="shared" si="4"/>
        <v>4</v>
      </c>
      <c r="BY19" s="364">
        <f t="shared" si="4"/>
        <v>0</v>
      </c>
      <c r="BZ19" s="45">
        <f>BZ16*BZ17</f>
        <v>0</v>
      </c>
    </row>
    <row r="20" spans="1:79">
      <c r="A20" s="722" t="s">
        <v>46</v>
      </c>
      <c r="B20" s="666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45">
        <f>ССЫЛКИ!H3</f>
        <v>105</v>
      </c>
      <c r="K20" s="445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41">
        <f>ССЫЛКИ!BX3</f>
        <v>580</v>
      </c>
    </row>
    <row r="21" spans="1:79" ht="15.75" customHeight="1">
      <c r="A21" s="722" t="s">
        <v>56</v>
      </c>
      <c r="B21" s="666"/>
      <c r="C21" s="446">
        <f>SUM(D21:BZ21)</f>
        <v>7442</v>
      </c>
      <c r="D21" s="412">
        <f t="shared" ref="D21:BZ21" si="5">D19*D20</f>
        <v>0</v>
      </c>
      <c r="E21" s="412">
        <f t="shared" si="5"/>
        <v>0</v>
      </c>
      <c r="F21" s="412">
        <f t="shared" si="5"/>
        <v>0</v>
      </c>
      <c r="G21" s="413">
        <f t="shared" si="5"/>
        <v>0</v>
      </c>
      <c r="H21" s="413">
        <f t="shared" si="5"/>
        <v>0</v>
      </c>
      <c r="I21" s="413">
        <f t="shared" si="5"/>
        <v>0</v>
      </c>
      <c r="J21" s="444">
        <f t="shared" si="5"/>
        <v>630</v>
      </c>
      <c r="K21" s="444">
        <f t="shared" si="5"/>
        <v>0</v>
      </c>
      <c r="L21" s="444">
        <f t="shared" si="5"/>
        <v>109.87999999999998</v>
      </c>
      <c r="M21" s="444">
        <f t="shared" si="5"/>
        <v>0</v>
      </c>
      <c r="N21" s="444">
        <f t="shared" si="5"/>
        <v>2.12</v>
      </c>
      <c r="O21" s="444">
        <f t="shared" si="5"/>
        <v>0</v>
      </c>
      <c r="P21" s="444">
        <f t="shared" si="5"/>
        <v>0</v>
      </c>
      <c r="Q21" s="444">
        <f t="shared" si="5"/>
        <v>0</v>
      </c>
      <c r="R21" s="444">
        <f t="shared" si="5"/>
        <v>0</v>
      </c>
      <c r="S21" s="444">
        <f t="shared" si="5"/>
        <v>0</v>
      </c>
      <c r="T21" s="444">
        <f t="shared" si="5"/>
        <v>0</v>
      </c>
      <c r="U21" s="444">
        <f t="shared" si="5"/>
        <v>0</v>
      </c>
      <c r="V21" s="444">
        <f t="shared" si="5"/>
        <v>0</v>
      </c>
      <c r="W21" s="444">
        <f t="shared" si="5"/>
        <v>660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1700</v>
      </c>
      <c r="AB21" s="444">
        <f t="shared" si="5"/>
        <v>0</v>
      </c>
      <c r="AC21" s="444">
        <f t="shared" si="5"/>
        <v>76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0</v>
      </c>
      <c r="AS21" s="444">
        <f t="shared" si="5"/>
        <v>0</v>
      </c>
      <c r="AT21" s="444">
        <f t="shared" si="5"/>
        <v>0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0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2405</v>
      </c>
      <c r="BF21" s="444">
        <f t="shared" si="5"/>
        <v>0</v>
      </c>
      <c r="BG21" s="444">
        <f t="shared" si="5"/>
        <v>0</v>
      </c>
      <c r="BH21" s="444">
        <f t="shared" si="5"/>
        <v>0</v>
      </c>
      <c r="BI21" s="444">
        <f t="shared" si="5"/>
        <v>0</v>
      </c>
      <c r="BJ21" s="444">
        <f t="shared" si="5"/>
        <v>0</v>
      </c>
      <c r="BK21" s="444">
        <f t="shared" si="5"/>
        <v>84</v>
      </c>
      <c r="BL21" s="444">
        <f t="shared" si="5"/>
        <v>168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1375</v>
      </c>
      <c r="BW21" s="444">
        <f t="shared" si="5"/>
        <v>0</v>
      </c>
      <c r="BX21" s="444">
        <f t="shared" si="5"/>
        <v>232</v>
      </c>
      <c r="BY21" s="364">
        <f t="shared" si="5"/>
        <v>0</v>
      </c>
      <c r="BZ21" s="45">
        <f t="shared" si="5"/>
        <v>0</v>
      </c>
    </row>
    <row r="22" spans="1:79" ht="15.75" customHeight="1">
      <c r="A22" s="722" t="s">
        <v>57</v>
      </c>
      <c r="B22" s="666"/>
      <c r="C22" s="448">
        <f>C21/C18</f>
        <v>74.42</v>
      </c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</row>
    <row r="23" spans="1:79" ht="14.25" hidden="1" customHeight="1"/>
    <row r="24" spans="1:79" ht="14.25" hidden="1" customHeight="1">
      <c r="B24">
        <f ca="1">SUMPRODUCT(SIGN(CELL("width",OFFSET(E33,,N(INDEX(COLUMN(E33:CA33)-COLUMN(E33),))))),E33:CA33)</f>
        <v>7442</v>
      </c>
      <c r="H24">
        <f>ROUND((((75-C22))*100+SUM(N8:N9)),4)</f>
        <v>60.12</v>
      </c>
      <c r="K24">
        <f>ROUND((((71.71-C22))*100+SUM(N8:N10)),4)</f>
        <v>-268.88</v>
      </c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60</v>
      </c>
      <c r="K28" s="15">
        <f t="shared" si="6"/>
        <v>0</v>
      </c>
      <c r="L28" s="15">
        <f t="shared" si="6"/>
        <v>8.1999999999999993</v>
      </c>
      <c r="M28" s="15">
        <f t="shared" si="6"/>
        <v>0</v>
      </c>
      <c r="N28" s="15">
        <f t="shared" si="6"/>
        <v>2.12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22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4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0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65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24</v>
      </c>
      <c r="BL28" s="15">
        <f t="shared" si="6"/>
        <v>28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125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623" t="s">
        <v>54</v>
      </c>
      <c r="B29" s="666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671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 t="s">
        <v>55</v>
      </c>
      <c r="B31" s="666"/>
      <c r="C31" s="20"/>
      <c r="D31" s="80">
        <f>D28*D29/1000</f>
        <v>0</v>
      </c>
      <c r="E31" s="80">
        <f t="shared" ref="E31:BP31" si="10">E28*E29/1000</f>
        <v>0</v>
      </c>
      <c r="F31" s="80">
        <f t="shared" si="10"/>
        <v>0</v>
      </c>
      <c r="G31" s="80">
        <f>G28*G29</f>
        <v>0</v>
      </c>
      <c r="H31" s="80">
        <f t="shared" si="10"/>
        <v>0</v>
      </c>
      <c r="I31" s="80">
        <f t="shared" si="10"/>
        <v>0</v>
      </c>
      <c r="J31" s="80">
        <f t="shared" si="10"/>
        <v>6</v>
      </c>
      <c r="K31" s="40">
        <f t="shared" si="10"/>
        <v>0</v>
      </c>
      <c r="L31" s="40">
        <f t="shared" si="10"/>
        <v>0.81999999999999984</v>
      </c>
      <c r="M31" s="40">
        <f t="shared" si="10"/>
        <v>0</v>
      </c>
      <c r="N31" s="40">
        <f t="shared" si="10"/>
        <v>0.21199999999999999</v>
      </c>
      <c r="O31" s="40">
        <f t="shared" si="10"/>
        <v>0</v>
      </c>
      <c r="P31" s="40">
        <f t="shared" si="10"/>
        <v>0</v>
      </c>
      <c r="Q31" s="40">
        <f>Q28*Q29</f>
        <v>0</v>
      </c>
      <c r="R31" s="40">
        <f t="shared" si="10"/>
        <v>0</v>
      </c>
      <c r="S31" s="40">
        <f>S28*S29/1000</f>
        <v>0</v>
      </c>
      <c r="T31" s="40">
        <f t="shared" si="10"/>
        <v>0</v>
      </c>
      <c r="U31" s="40">
        <f t="shared" si="10"/>
        <v>0</v>
      </c>
      <c r="V31" s="40">
        <f t="shared" si="10"/>
        <v>0</v>
      </c>
      <c r="W31" s="40">
        <f t="shared" si="10"/>
        <v>2.2000000000000002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20</v>
      </c>
      <c r="AB31" s="40">
        <f t="shared" si="10"/>
        <v>0</v>
      </c>
      <c r="AC31" s="40">
        <f t="shared" si="10"/>
        <v>0.4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0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0</v>
      </c>
      <c r="AS31" s="40">
        <f t="shared" si="10"/>
        <v>0</v>
      </c>
      <c r="AT31" s="40">
        <f t="shared" si="10"/>
        <v>0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6.5</v>
      </c>
      <c r="BF31" s="40">
        <f t="shared" si="10"/>
        <v>0</v>
      </c>
      <c r="BG31" s="40">
        <f t="shared" si="10"/>
        <v>0</v>
      </c>
      <c r="BH31" s="40">
        <f t="shared" si="10"/>
        <v>0</v>
      </c>
      <c r="BI31" s="40">
        <f t="shared" si="10"/>
        <v>0</v>
      </c>
      <c r="BJ31" s="40">
        <f t="shared" si="10"/>
        <v>0</v>
      </c>
      <c r="BK31" s="40">
        <f t="shared" si="10"/>
        <v>2.4</v>
      </c>
      <c r="BL31" s="40">
        <f t="shared" si="10"/>
        <v>2.8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0</v>
      </c>
      <c r="BQ31" s="40">
        <f t="shared" ref="BQ31:BY31" si="11">BQ28*BQ29/1000</f>
        <v>0</v>
      </c>
      <c r="BR31" s="40">
        <f t="shared" si="11"/>
        <v>0</v>
      </c>
      <c r="BS31" s="40">
        <f t="shared" si="11"/>
        <v>0</v>
      </c>
      <c r="BT31" s="40">
        <f t="shared" si="11"/>
        <v>0</v>
      </c>
      <c r="BU31" s="40">
        <f t="shared" si="11"/>
        <v>0</v>
      </c>
      <c r="BV31" s="40">
        <f t="shared" si="11"/>
        <v>12.5</v>
      </c>
      <c r="BW31" s="40">
        <f t="shared" si="11"/>
        <v>0</v>
      </c>
      <c r="BX31" s="40">
        <f t="shared" si="11"/>
        <v>4</v>
      </c>
      <c r="BY31" s="91">
        <f t="shared" si="11"/>
        <v>0</v>
      </c>
      <c r="BZ31" s="91">
        <f>BZ28*BZ29</f>
        <v>0</v>
      </c>
      <c r="CA31" s="1"/>
    </row>
    <row r="32" spans="1:79" ht="15" hidden="1" customHeight="1">
      <c r="A32" s="588" t="s">
        <v>46</v>
      </c>
      <c r="B32" s="666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80" ht="15" hidden="1" customHeight="1">
      <c r="A33" s="588" t="s">
        <v>56</v>
      </c>
      <c r="B33" s="666"/>
      <c r="C33" s="77">
        <f>SUM(D33:BZ33)</f>
        <v>7442</v>
      </c>
      <c r="D33" s="28">
        <f>D31*D32</f>
        <v>0</v>
      </c>
      <c r="E33" s="28">
        <f t="shared" ref="E33:BP33" si="12">E31*E32</f>
        <v>0</v>
      </c>
      <c r="F33" s="28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630</v>
      </c>
      <c r="K33" s="92">
        <f t="shared" si="12"/>
        <v>0</v>
      </c>
      <c r="L33" s="92">
        <f t="shared" si="12"/>
        <v>109.87999999999998</v>
      </c>
      <c r="M33" s="92">
        <f t="shared" si="12"/>
        <v>0</v>
      </c>
      <c r="N33" s="92">
        <f t="shared" si="12"/>
        <v>2.12</v>
      </c>
      <c r="O33" s="92">
        <f t="shared" si="12"/>
        <v>0</v>
      </c>
      <c r="P33" s="92">
        <f t="shared" si="12"/>
        <v>0</v>
      </c>
      <c r="Q33" s="92">
        <f t="shared" si="12"/>
        <v>0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660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1700</v>
      </c>
      <c r="AB33" s="92">
        <f t="shared" si="12"/>
        <v>0</v>
      </c>
      <c r="AC33" s="92">
        <f t="shared" si="12"/>
        <v>76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0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2405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84</v>
      </c>
      <c r="BL33" s="92">
        <f t="shared" si="12"/>
        <v>168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1375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80" ht="15" hidden="1" customHeight="1">
      <c r="A34" s="588" t="s">
        <v>57</v>
      </c>
      <c r="B34" s="67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72"/>
      <c r="B36" s="196" t="s">
        <v>292</v>
      </c>
      <c r="C36" s="173"/>
      <c r="D36" s="173" t="str">
        <f>IF(D33=D50,"x")</f>
        <v>x</v>
      </c>
      <c r="E36" s="173" t="str">
        <f>IF(E33=E50,"x")</f>
        <v>x</v>
      </c>
      <c r="F36" s="173" t="str">
        <f>IF(F33=F50,"x")</f>
        <v>x</v>
      </c>
      <c r="G36" s="173"/>
      <c r="H36" s="173"/>
      <c r="I36" s="173" t="str">
        <f>IF(I33=I50,"x")</f>
        <v>x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</row>
    <row r="37" spans="1:80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152.44999999999999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80">
      <c r="A39" s="599" t="s">
        <v>63</v>
      </c>
      <c r="B39" s="652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>
        <v>2</v>
      </c>
      <c r="N39" s="15">
        <v>0.9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>
        <v>28</v>
      </c>
      <c r="AO39" s="177"/>
      <c r="AP39" s="177"/>
      <c r="AQ39" s="177"/>
      <c r="AR39" s="177"/>
      <c r="AS39" s="177"/>
      <c r="AT39" s="177"/>
      <c r="AU39" s="177"/>
      <c r="AV39" s="177">
        <v>48</v>
      </c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172"/>
      <c r="CB39" s="158">
        <f>SUMPRODUCT($E39:$BZ39,$E$51:$BZ$51)/1000</f>
        <v>8.0869999999999997</v>
      </c>
    </row>
    <row r="40" spans="1:80">
      <c r="A40" s="599" t="s">
        <v>342</v>
      </c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>
        <v>9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>
        <v>40</v>
      </c>
      <c r="BY40" s="193"/>
      <c r="BZ40" s="193"/>
      <c r="CA40" s="172"/>
      <c r="CB40" s="158">
        <f>SUMPRODUCT($E40:$BZ40,$E$51:$BZ$51)/1000</f>
        <v>11.05</v>
      </c>
    </row>
    <row r="41" spans="1:80">
      <c r="A41" s="599" t="s">
        <v>325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>
        <v>60</v>
      </c>
      <c r="L41" s="177">
        <v>2.2999999999999998</v>
      </c>
      <c r="M41" s="177"/>
      <c r="N41" s="177">
        <v>0.98</v>
      </c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>
        <v>49</v>
      </c>
      <c r="AM41" s="177"/>
      <c r="AN41" s="177"/>
      <c r="AO41" s="177"/>
      <c r="AP41" s="177"/>
      <c r="AQ41" s="177"/>
      <c r="AR41" s="177"/>
      <c r="AS41" s="177"/>
      <c r="AT41" s="177">
        <v>2</v>
      </c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172"/>
      <c r="CB41" s="158">
        <f>SUMPRODUCT($D41:$BZ41,$D$51:$BZ$51)/1000</f>
        <v>41.332999999999998</v>
      </c>
    </row>
    <row r="42" spans="1:80">
      <c r="A42" s="599" t="s">
        <v>286</v>
      </c>
      <c r="B42" s="600"/>
      <c r="C42" s="35"/>
      <c r="D42" s="35"/>
      <c r="E42" s="35"/>
      <c r="F42" s="35"/>
      <c r="G42" s="35"/>
      <c r="H42" s="35"/>
      <c r="I42" s="35"/>
      <c r="J42" s="35"/>
      <c r="K42" s="291"/>
      <c r="L42" s="291"/>
      <c r="M42" s="291">
        <v>10</v>
      </c>
      <c r="N42" s="291"/>
      <c r="O42" s="291"/>
      <c r="P42" s="290">
        <v>1</v>
      </c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35"/>
      <c r="BZ42" s="35"/>
      <c r="CB42" s="158">
        <f>SUMPRODUCT($E42:$BZ42,$E$51:$BZ$51)/1000</f>
        <v>1.74</v>
      </c>
    </row>
    <row r="43" spans="1:80">
      <c r="A43" s="599" t="s">
        <v>45</v>
      </c>
      <c r="B43" s="600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291">
        <v>111</v>
      </c>
      <c r="BW43" s="185"/>
      <c r="BX43" s="185"/>
      <c r="BY43" s="185"/>
      <c r="BZ43" s="177"/>
      <c r="CA43" s="172"/>
      <c r="CB43" s="158">
        <f>SUMPRODUCT($E43:$BZ43,$E$51:$BZ$51)/1000</f>
        <v>12.21</v>
      </c>
    </row>
    <row r="44" spans="1:80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93"/>
      <c r="L44" s="293"/>
      <c r="M44" s="293"/>
      <c r="N44" s="387"/>
      <c r="O44" s="387"/>
      <c r="P44" s="387"/>
      <c r="Q44" s="387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1"/>
      <c r="BW44" s="293"/>
      <c r="BX44" s="293"/>
      <c r="BY44" s="266"/>
      <c r="CB44" s="158">
        <f>SUMPRODUCT($E44:$BZ44,$E$51:$BZ$51)/1000</f>
        <v>0</v>
      </c>
    </row>
    <row r="45" spans="1:80">
      <c r="A45" s="653"/>
      <c r="B45" s="590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177"/>
      <c r="CB45" s="158">
        <f>SUMPRODUCT($E45:$BZ45,$E$51:$BZ$51)/1000</f>
        <v>0</v>
      </c>
    </row>
    <row r="46" spans="1:80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80" ht="15" hidden="1" customHeight="1">
      <c r="A47" s="612"/>
      <c r="B47" s="613"/>
      <c r="C47" s="177"/>
      <c r="D47" s="177">
        <f t="shared" ref="D47:BO47" si="14">SUM(D39:D45)</f>
        <v>0</v>
      </c>
      <c r="E47" s="177">
        <f t="shared" si="14"/>
        <v>0</v>
      </c>
      <c r="F47" s="177">
        <f t="shared" si="14"/>
        <v>0</v>
      </c>
      <c r="G47" s="177">
        <f t="shared" si="14"/>
        <v>0</v>
      </c>
      <c r="H47" s="177">
        <f t="shared" si="14"/>
        <v>0</v>
      </c>
      <c r="I47" s="177">
        <f t="shared" si="14"/>
        <v>0</v>
      </c>
      <c r="J47" s="177">
        <f t="shared" si="14"/>
        <v>0</v>
      </c>
      <c r="K47" s="177">
        <f t="shared" si="14"/>
        <v>60</v>
      </c>
      <c r="L47" s="177">
        <f t="shared" si="14"/>
        <v>2.2999999999999998</v>
      </c>
      <c r="M47" s="177">
        <f t="shared" si="14"/>
        <v>12</v>
      </c>
      <c r="N47" s="177">
        <f t="shared" si="14"/>
        <v>1.88</v>
      </c>
      <c r="O47" s="177">
        <f t="shared" si="14"/>
        <v>0</v>
      </c>
      <c r="P47" s="177">
        <f t="shared" si="14"/>
        <v>1</v>
      </c>
      <c r="Q47" s="177">
        <f t="shared" si="14"/>
        <v>0</v>
      </c>
      <c r="R47" s="177">
        <f t="shared" si="14"/>
        <v>0</v>
      </c>
      <c r="S47" s="177">
        <f t="shared" si="14"/>
        <v>0</v>
      </c>
      <c r="T47" s="177">
        <f t="shared" si="14"/>
        <v>0</v>
      </c>
      <c r="U47" s="177">
        <f t="shared" si="14"/>
        <v>0</v>
      </c>
      <c r="V47" s="177">
        <f t="shared" si="14"/>
        <v>0</v>
      </c>
      <c r="W47" s="177">
        <f t="shared" si="14"/>
        <v>0</v>
      </c>
      <c r="X47" s="177">
        <f t="shared" si="14"/>
        <v>0</v>
      </c>
      <c r="Y47" s="177">
        <f t="shared" si="14"/>
        <v>0</v>
      </c>
      <c r="Z47" s="177">
        <f t="shared" si="14"/>
        <v>0</v>
      </c>
      <c r="AA47" s="177">
        <f t="shared" si="14"/>
        <v>0</v>
      </c>
      <c r="AB47" s="177">
        <f t="shared" si="14"/>
        <v>0</v>
      </c>
      <c r="AC47" s="177">
        <f t="shared" si="14"/>
        <v>0</v>
      </c>
      <c r="AD47" s="177">
        <f t="shared" si="14"/>
        <v>0</v>
      </c>
      <c r="AE47" s="177">
        <f t="shared" si="14"/>
        <v>0</v>
      </c>
      <c r="AF47" s="177">
        <f t="shared" si="14"/>
        <v>0</v>
      </c>
      <c r="AG47" s="177">
        <f t="shared" si="14"/>
        <v>0</v>
      </c>
      <c r="AH47" s="177">
        <f t="shared" si="14"/>
        <v>0</v>
      </c>
      <c r="AI47" s="177">
        <f t="shared" si="14"/>
        <v>0</v>
      </c>
      <c r="AJ47" s="177">
        <f t="shared" si="14"/>
        <v>0</v>
      </c>
      <c r="AK47" s="177">
        <f t="shared" si="14"/>
        <v>0</v>
      </c>
      <c r="AL47" s="177">
        <f t="shared" si="14"/>
        <v>49</v>
      </c>
      <c r="AM47" s="177">
        <f t="shared" si="14"/>
        <v>0</v>
      </c>
      <c r="AN47" s="177">
        <f t="shared" si="14"/>
        <v>28</v>
      </c>
      <c r="AO47" s="177">
        <f t="shared" si="14"/>
        <v>0</v>
      </c>
      <c r="AP47" s="177">
        <f t="shared" si="14"/>
        <v>0</v>
      </c>
      <c r="AQ47" s="177">
        <f t="shared" si="14"/>
        <v>0</v>
      </c>
      <c r="AR47" s="177">
        <f t="shared" si="14"/>
        <v>0</v>
      </c>
      <c r="AS47" s="177">
        <f t="shared" si="14"/>
        <v>0</v>
      </c>
      <c r="AT47" s="177">
        <f t="shared" si="14"/>
        <v>11</v>
      </c>
      <c r="AU47" s="177">
        <f t="shared" si="14"/>
        <v>0</v>
      </c>
      <c r="AV47" s="177">
        <f t="shared" si="14"/>
        <v>48</v>
      </c>
      <c r="AW47" s="177">
        <f t="shared" si="14"/>
        <v>0</v>
      </c>
      <c r="AX47" s="177">
        <f t="shared" si="14"/>
        <v>0</v>
      </c>
      <c r="AY47" s="177">
        <f t="shared" si="14"/>
        <v>0</v>
      </c>
      <c r="AZ47" s="177">
        <f t="shared" si="14"/>
        <v>0</v>
      </c>
      <c r="BA47" s="177">
        <f t="shared" si="14"/>
        <v>0</v>
      </c>
      <c r="BB47" s="177">
        <f t="shared" si="14"/>
        <v>0</v>
      </c>
      <c r="BC47" s="177">
        <f t="shared" si="14"/>
        <v>0</v>
      </c>
      <c r="BD47" s="177">
        <f t="shared" si="14"/>
        <v>0</v>
      </c>
      <c r="BE47" s="177">
        <f t="shared" si="14"/>
        <v>0</v>
      </c>
      <c r="BF47" s="177">
        <f t="shared" si="14"/>
        <v>0</v>
      </c>
      <c r="BG47" s="177">
        <f t="shared" si="14"/>
        <v>0</v>
      </c>
      <c r="BH47" s="177">
        <f t="shared" si="14"/>
        <v>0</v>
      </c>
      <c r="BI47" s="177">
        <f t="shared" si="14"/>
        <v>0</v>
      </c>
      <c r="BJ47" s="177">
        <f t="shared" si="14"/>
        <v>0</v>
      </c>
      <c r="BK47" s="177">
        <f t="shared" si="14"/>
        <v>0</v>
      </c>
      <c r="BL47" s="177">
        <f t="shared" si="14"/>
        <v>0</v>
      </c>
      <c r="BM47" s="177">
        <f t="shared" si="14"/>
        <v>0</v>
      </c>
      <c r="BN47" s="177">
        <f t="shared" si="14"/>
        <v>0</v>
      </c>
      <c r="BO47" s="177">
        <f t="shared" si="14"/>
        <v>0</v>
      </c>
      <c r="BP47" s="177">
        <f t="shared" ref="BP47:BZ47" si="15">SUM(BP39:BP45)</f>
        <v>0</v>
      </c>
      <c r="BQ47" s="177">
        <f t="shared" si="15"/>
        <v>0</v>
      </c>
      <c r="BR47" s="177">
        <f t="shared" si="15"/>
        <v>0</v>
      </c>
      <c r="BS47" s="177">
        <f t="shared" si="15"/>
        <v>0</v>
      </c>
      <c r="BT47" s="177">
        <f t="shared" si="15"/>
        <v>0</v>
      </c>
      <c r="BU47" s="177">
        <f t="shared" si="15"/>
        <v>0</v>
      </c>
      <c r="BV47" s="177">
        <f>SUM(BV39:BW46)</f>
        <v>111</v>
      </c>
      <c r="BW47" s="177">
        <f t="shared" si="15"/>
        <v>0</v>
      </c>
      <c r="BX47" s="177">
        <f t="shared" si="15"/>
        <v>40</v>
      </c>
      <c r="BY47" s="177">
        <f t="shared" si="15"/>
        <v>0</v>
      </c>
      <c r="BZ47" s="177">
        <f t="shared" si="15"/>
        <v>0</v>
      </c>
    </row>
    <row r="48" spans="1:80" ht="15" hidden="1" customHeight="1">
      <c r="A48" s="614" t="s">
        <v>54</v>
      </c>
      <c r="B48" s="615"/>
      <c r="C48" s="177">
        <f>C49</f>
        <v>100</v>
      </c>
      <c r="D48" s="177">
        <f t="shared" ref="D48:BO48" si="16">C48</f>
        <v>100</v>
      </c>
      <c r="E48" s="177">
        <f t="shared" si="16"/>
        <v>100</v>
      </c>
      <c r="F48" s="177">
        <f t="shared" si="16"/>
        <v>100</v>
      </c>
      <c r="G48" s="177">
        <f t="shared" si="16"/>
        <v>100</v>
      </c>
      <c r="H48" s="177">
        <f t="shared" si="16"/>
        <v>100</v>
      </c>
      <c r="I48" s="177">
        <f t="shared" si="16"/>
        <v>100</v>
      </c>
      <c r="J48" s="177">
        <f t="shared" si="16"/>
        <v>100</v>
      </c>
      <c r="K48" s="177">
        <f t="shared" si="16"/>
        <v>100</v>
      </c>
      <c r="L48" s="177">
        <f t="shared" si="16"/>
        <v>100</v>
      </c>
      <c r="M48" s="177">
        <f t="shared" si="16"/>
        <v>100</v>
      </c>
      <c r="N48" s="177">
        <f t="shared" si="16"/>
        <v>100</v>
      </c>
      <c r="O48" s="177">
        <f t="shared" si="16"/>
        <v>100</v>
      </c>
      <c r="P48" s="177">
        <f t="shared" si="16"/>
        <v>100</v>
      </c>
      <c r="Q48" s="177">
        <f t="shared" si="16"/>
        <v>100</v>
      </c>
      <c r="R48" s="177">
        <f t="shared" si="16"/>
        <v>100</v>
      </c>
      <c r="S48" s="177">
        <f t="shared" si="16"/>
        <v>100</v>
      </c>
      <c r="T48" s="177">
        <f t="shared" si="16"/>
        <v>100</v>
      </c>
      <c r="U48" s="177">
        <f t="shared" si="16"/>
        <v>100</v>
      </c>
      <c r="V48" s="177">
        <f t="shared" si="16"/>
        <v>100</v>
      </c>
      <c r="W48" s="177">
        <f t="shared" si="16"/>
        <v>100</v>
      </c>
      <c r="X48" s="177">
        <f t="shared" si="16"/>
        <v>100</v>
      </c>
      <c r="Y48" s="177">
        <f t="shared" si="16"/>
        <v>100</v>
      </c>
      <c r="Z48" s="177">
        <f t="shared" si="16"/>
        <v>100</v>
      </c>
      <c r="AA48" s="177">
        <f t="shared" si="16"/>
        <v>100</v>
      </c>
      <c r="AB48" s="177">
        <f t="shared" si="16"/>
        <v>100</v>
      </c>
      <c r="AC48" s="177">
        <f t="shared" si="16"/>
        <v>100</v>
      </c>
      <c r="AD48" s="177">
        <f t="shared" si="16"/>
        <v>100</v>
      </c>
      <c r="AE48" s="177">
        <f t="shared" si="16"/>
        <v>100</v>
      </c>
      <c r="AF48" s="177">
        <f t="shared" si="16"/>
        <v>100</v>
      </c>
      <c r="AG48" s="177">
        <f t="shared" si="16"/>
        <v>100</v>
      </c>
      <c r="AH48" s="177">
        <f t="shared" si="16"/>
        <v>100</v>
      </c>
      <c r="AI48" s="177">
        <f t="shared" si="16"/>
        <v>100</v>
      </c>
      <c r="AJ48" s="177">
        <f t="shared" si="16"/>
        <v>100</v>
      </c>
      <c r="AK48" s="177">
        <f t="shared" si="16"/>
        <v>100</v>
      </c>
      <c r="AL48" s="177">
        <f t="shared" si="16"/>
        <v>100</v>
      </c>
      <c r="AM48" s="177">
        <f t="shared" si="16"/>
        <v>100</v>
      </c>
      <c r="AN48" s="177">
        <f t="shared" si="16"/>
        <v>100</v>
      </c>
      <c r="AO48" s="177">
        <f t="shared" si="16"/>
        <v>100</v>
      </c>
      <c r="AP48" s="177">
        <f t="shared" si="16"/>
        <v>100</v>
      </c>
      <c r="AQ48" s="177">
        <f t="shared" si="16"/>
        <v>100</v>
      </c>
      <c r="AR48" s="177">
        <f t="shared" si="16"/>
        <v>100</v>
      </c>
      <c r="AS48" s="177">
        <f t="shared" si="16"/>
        <v>100</v>
      </c>
      <c r="AT48" s="177">
        <f t="shared" si="16"/>
        <v>100</v>
      </c>
      <c r="AU48" s="177">
        <f t="shared" si="16"/>
        <v>100</v>
      </c>
      <c r="AV48" s="177">
        <f t="shared" si="16"/>
        <v>100</v>
      </c>
      <c r="AW48" s="177">
        <f t="shared" si="16"/>
        <v>100</v>
      </c>
      <c r="AX48" s="177">
        <f t="shared" si="16"/>
        <v>100</v>
      </c>
      <c r="AY48" s="177">
        <f t="shared" si="16"/>
        <v>100</v>
      </c>
      <c r="AZ48" s="177">
        <f t="shared" si="16"/>
        <v>100</v>
      </c>
      <c r="BA48" s="177">
        <f t="shared" si="16"/>
        <v>100</v>
      </c>
      <c r="BB48" s="177">
        <f t="shared" si="16"/>
        <v>100</v>
      </c>
      <c r="BC48" s="177">
        <f t="shared" si="16"/>
        <v>100</v>
      </c>
      <c r="BD48" s="177">
        <f t="shared" si="16"/>
        <v>100</v>
      </c>
      <c r="BE48" s="177">
        <f t="shared" si="16"/>
        <v>100</v>
      </c>
      <c r="BF48" s="177">
        <f t="shared" si="16"/>
        <v>100</v>
      </c>
      <c r="BG48" s="177">
        <f t="shared" si="16"/>
        <v>100</v>
      </c>
      <c r="BH48" s="177">
        <f t="shared" si="16"/>
        <v>100</v>
      </c>
      <c r="BI48" s="177">
        <f t="shared" si="16"/>
        <v>100</v>
      </c>
      <c r="BJ48" s="177">
        <f t="shared" si="16"/>
        <v>100</v>
      </c>
      <c r="BK48" s="177">
        <f t="shared" si="16"/>
        <v>100</v>
      </c>
      <c r="BL48" s="177">
        <f t="shared" si="16"/>
        <v>100</v>
      </c>
      <c r="BM48" s="177">
        <f t="shared" si="16"/>
        <v>100</v>
      </c>
      <c r="BN48" s="177">
        <f t="shared" si="16"/>
        <v>100</v>
      </c>
      <c r="BO48" s="177">
        <f t="shared" si="16"/>
        <v>100</v>
      </c>
      <c r="BP48" s="177">
        <f t="shared" ref="BP48:BZ48" si="17">BO48</f>
        <v>100</v>
      </c>
      <c r="BQ48" s="177">
        <f t="shared" si="17"/>
        <v>100</v>
      </c>
      <c r="BR48" s="177">
        <f t="shared" si="17"/>
        <v>100</v>
      </c>
      <c r="BS48" s="177">
        <f t="shared" si="17"/>
        <v>100</v>
      </c>
      <c r="BT48" s="177">
        <f t="shared" si="17"/>
        <v>100</v>
      </c>
      <c r="BU48" s="177">
        <f t="shared" si="17"/>
        <v>100</v>
      </c>
      <c r="BV48" s="177">
        <f t="shared" si="17"/>
        <v>100</v>
      </c>
      <c r="BW48" s="177">
        <f t="shared" si="17"/>
        <v>100</v>
      </c>
      <c r="BX48" s="177">
        <f t="shared" si="17"/>
        <v>100</v>
      </c>
      <c r="BY48" s="177">
        <f t="shared" si="17"/>
        <v>100</v>
      </c>
      <c r="BZ48" s="177">
        <f t="shared" si="17"/>
        <v>100</v>
      </c>
    </row>
    <row r="49" spans="1:81" ht="20.25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81" ht="15.75" customHeight="1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39">
        <f>J47*J48/1000</f>
        <v>0</v>
      </c>
      <c r="K50" s="439">
        <f>K47*K48/1000</f>
        <v>6</v>
      </c>
      <c r="L50" s="439">
        <f t="shared" ref="L50:BV50" si="18">L47*L48/1000</f>
        <v>0.22999999999999998</v>
      </c>
      <c r="M50" s="439">
        <f t="shared" si="18"/>
        <v>1.2</v>
      </c>
      <c r="N50" s="439">
        <f t="shared" si="18"/>
        <v>0.188</v>
      </c>
      <c r="O50" s="439">
        <f t="shared" si="18"/>
        <v>0</v>
      </c>
      <c r="P50" s="439">
        <f t="shared" si="18"/>
        <v>0.1</v>
      </c>
      <c r="Q50" s="439">
        <f>Q47*Q48</f>
        <v>0</v>
      </c>
      <c r="R50" s="439">
        <f t="shared" si="18"/>
        <v>0</v>
      </c>
      <c r="S50" s="439">
        <f>S47*S48/1000</f>
        <v>0</v>
      </c>
      <c r="T50" s="439">
        <f t="shared" si="18"/>
        <v>0</v>
      </c>
      <c r="U50" s="439">
        <f t="shared" si="18"/>
        <v>0</v>
      </c>
      <c r="V50" s="439">
        <f t="shared" si="18"/>
        <v>0</v>
      </c>
      <c r="W50" s="439">
        <f t="shared" si="18"/>
        <v>0</v>
      </c>
      <c r="X50" s="439">
        <f t="shared" si="18"/>
        <v>0</v>
      </c>
      <c r="Y50" s="439">
        <f t="shared" si="18"/>
        <v>0</v>
      </c>
      <c r="Z50" s="439">
        <f t="shared" si="18"/>
        <v>0</v>
      </c>
      <c r="AA50" s="439">
        <f t="shared" si="18"/>
        <v>0</v>
      </c>
      <c r="AB50" s="439">
        <f t="shared" si="18"/>
        <v>0</v>
      </c>
      <c r="AC50" s="439">
        <f t="shared" si="18"/>
        <v>0</v>
      </c>
      <c r="AD50" s="439">
        <f>AD47*AD48/1000</f>
        <v>0</v>
      </c>
      <c r="AE50" s="439">
        <f>AE47*AE48/1000</f>
        <v>0</v>
      </c>
      <c r="AF50" s="439">
        <f t="shared" si="18"/>
        <v>0</v>
      </c>
      <c r="AG50" s="439">
        <f t="shared" si="18"/>
        <v>0</v>
      </c>
      <c r="AH50" s="439">
        <f t="shared" si="18"/>
        <v>0</v>
      </c>
      <c r="AI50" s="439">
        <f t="shared" si="18"/>
        <v>0</v>
      </c>
      <c r="AJ50" s="439">
        <f t="shared" si="18"/>
        <v>0</v>
      </c>
      <c r="AK50" s="439">
        <f t="shared" si="18"/>
        <v>0</v>
      </c>
      <c r="AL50" s="439">
        <f t="shared" si="18"/>
        <v>4.9000000000000004</v>
      </c>
      <c r="AM50" s="439">
        <f t="shared" si="18"/>
        <v>0</v>
      </c>
      <c r="AN50" s="439">
        <f t="shared" si="18"/>
        <v>2.8</v>
      </c>
      <c r="AO50" s="439">
        <f t="shared" si="18"/>
        <v>0</v>
      </c>
      <c r="AP50" s="439">
        <f t="shared" si="18"/>
        <v>0</v>
      </c>
      <c r="AQ50" s="439">
        <f t="shared" si="18"/>
        <v>0</v>
      </c>
      <c r="AR50" s="439">
        <f t="shared" si="18"/>
        <v>0</v>
      </c>
      <c r="AS50" s="439">
        <f t="shared" si="18"/>
        <v>0</v>
      </c>
      <c r="AT50" s="439">
        <f t="shared" si="18"/>
        <v>1.1000000000000001</v>
      </c>
      <c r="AU50" s="439">
        <f t="shared" si="18"/>
        <v>0</v>
      </c>
      <c r="AV50" s="439">
        <f t="shared" si="18"/>
        <v>4.8</v>
      </c>
      <c r="AW50" s="439">
        <f t="shared" si="18"/>
        <v>0</v>
      </c>
      <c r="AX50" s="439">
        <f t="shared" si="18"/>
        <v>0</v>
      </c>
      <c r="AY50" s="439">
        <f t="shared" si="18"/>
        <v>0</v>
      </c>
      <c r="AZ50" s="439">
        <f>AZ47*AZ48/1000</f>
        <v>0</v>
      </c>
      <c r="BA50" s="439">
        <f t="shared" si="18"/>
        <v>0</v>
      </c>
      <c r="BB50" s="439">
        <f t="shared" si="18"/>
        <v>0</v>
      </c>
      <c r="BC50" s="439">
        <f t="shared" si="18"/>
        <v>0</v>
      </c>
      <c r="BD50" s="439">
        <f t="shared" si="18"/>
        <v>0</v>
      </c>
      <c r="BE50" s="439">
        <f t="shared" si="18"/>
        <v>0</v>
      </c>
      <c r="BF50" s="439">
        <f t="shared" si="18"/>
        <v>0</v>
      </c>
      <c r="BG50" s="439">
        <f t="shared" si="18"/>
        <v>0</v>
      </c>
      <c r="BH50" s="439">
        <f>BH47*BH48/1000</f>
        <v>0</v>
      </c>
      <c r="BI50" s="439">
        <f t="shared" si="18"/>
        <v>0</v>
      </c>
      <c r="BJ50" s="439">
        <f t="shared" si="18"/>
        <v>0</v>
      </c>
      <c r="BK50" s="439">
        <f t="shared" si="18"/>
        <v>0</v>
      </c>
      <c r="BL50" s="439">
        <f t="shared" si="18"/>
        <v>0</v>
      </c>
      <c r="BM50" s="439">
        <f t="shared" si="18"/>
        <v>0</v>
      </c>
      <c r="BN50" s="439">
        <f t="shared" si="18"/>
        <v>0</v>
      </c>
      <c r="BO50" s="439">
        <f t="shared" si="18"/>
        <v>0</v>
      </c>
      <c r="BP50" s="439">
        <f>BP47*BP48/1000</f>
        <v>0</v>
      </c>
      <c r="BQ50" s="439">
        <f t="shared" si="18"/>
        <v>0</v>
      </c>
      <c r="BR50" s="439">
        <f t="shared" si="18"/>
        <v>0</v>
      </c>
      <c r="BS50" s="439">
        <f t="shared" si="18"/>
        <v>0</v>
      </c>
      <c r="BT50" s="439">
        <f t="shared" si="18"/>
        <v>0</v>
      </c>
      <c r="BU50" s="439">
        <f t="shared" si="18"/>
        <v>0</v>
      </c>
      <c r="BV50" s="439">
        <f t="shared" si="18"/>
        <v>11.1</v>
      </c>
      <c r="BW50" s="439">
        <f>BW47*BW48/1000</f>
        <v>0</v>
      </c>
      <c r="BX50" s="439">
        <f>BX47*BX48/1000</f>
        <v>4</v>
      </c>
      <c r="BY50" s="417">
        <f>BY47*BY48/1000</f>
        <v>0</v>
      </c>
      <c r="BZ50" s="417">
        <f>BZ47*BZ48</f>
        <v>0</v>
      </c>
      <c r="CA50" s="455"/>
      <c r="CB50" s="455"/>
      <c r="CC50" s="455"/>
    </row>
    <row r="51" spans="1:81" ht="15.75" customHeight="1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40">
        <f>ССЫЛКИ!H3</f>
        <v>105</v>
      </c>
      <c r="K51" s="44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419">
        <f>ССЫЛКИ!BW3</f>
        <v>510</v>
      </c>
      <c r="BZ51" s="419">
        <f>ССЫЛКИ!BX3</f>
        <v>580</v>
      </c>
      <c r="CA51" s="455"/>
      <c r="CB51" s="455"/>
      <c r="CC51" s="455"/>
    </row>
    <row r="52" spans="1:81" ht="15.75" customHeight="1">
      <c r="A52" s="593" t="s">
        <v>56</v>
      </c>
      <c r="B52" s="594"/>
      <c r="C52" s="441">
        <f>SUM(D52:BZ52)</f>
        <v>7442</v>
      </c>
      <c r="D52" s="421">
        <f t="shared" ref="D52:BX52" si="19">D50*D51</f>
        <v>0</v>
      </c>
      <c r="E52" s="421">
        <f t="shared" si="19"/>
        <v>0</v>
      </c>
      <c r="F52" s="422">
        <f t="shared" si="19"/>
        <v>0</v>
      </c>
      <c r="G52" s="417">
        <f t="shared" si="19"/>
        <v>0</v>
      </c>
      <c r="H52" s="417">
        <f t="shared" si="19"/>
        <v>0</v>
      </c>
      <c r="I52" s="417">
        <f t="shared" si="19"/>
        <v>0</v>
      </c>
      <c r="J52" s="439">
        <f t="shared" si="19"/>
        <v>0</v>
      </c>
      <c r="K52" s="439">
        <f t="shared" si="19"/>
        <v>3540</v>
      </c>
      <c r="L52" s="439">
        <f t="shared" si="19"/>
        <v>30.819999999999997</v>
      </c>
      <c r="M52" s="439">
        <f t="shared" si="19"/>
        <v>94.8</v>
      </c>
      <c r="N52" s="439">
        <f t="shared" si="19"/>
        <v>1.88</v>
      </c>
      <c r="O52" s="439">
        <f t="shared" si="19"/>
        <v>0</v>
      </c>
      <c r="P52" s="439">
        <f t="shared" si="19"/>
        <v>95</v>
      </c>
      <c r="Q52" s="439">
        <f t="shared" si="19"/>
        <v>0</v>
      </c>
      <c r="R52" s="439">
        <f t="shared" si="19"/>
        <v>0</v>
      </c>
      <c r="S52" s="439">
        <f t="shared" si="19"/>
        <v>0</v>
      </c>
      <c r="T52" s="439">
        <f t="shared" si="19"/>
        <v>0</v>
      </c>
      <c r="U52" s="439">
        <f t="shared" si="19"/>
        <v>0</v>
      </c>
      <c r="V52" s="439">
        <f t="shared" si="19"/>
        <v>0</v>
      </c>
      <c r="W52" s="439">
        <f t="shared" si="19"/>
        <v>0</v>
      </c>
      <c r="X52" s="439">
        <f t="shared" si="19"/>
        <v>0</v>
      </c>
      <c r="Y52" s="439">
        <f t="shared" si="19"/>
        <v>0</v>
      </c>
      <c r="Z52" s="439">
        <f t="shared" si="19"/>
        <v>0</v>
      </c>
      <c r="AA52" s="439">
        <f t="shared" si="19"/>
        <v>0</v>
      </c>
      <c r="AB52" s="439">
        <f t="shared" si="19"/>
        <v>0</v>
      </c>
      <c r="AC52" s="439">
        <f t="shared" si="19"/>
        <v>0</v>
      </c>
      <c r="AD52" s="439">
        <f t="shared" si="19"/>
        <v>0</v>
      </c>
      <c r="AE52" s="439">
        <f t="shared" si="19"/>
        <v>0</v>
      </c>
      <c r="AF52" s="439">
        <f t="shared" si="19"/>
        <v>0</v>
      </c>
      <c r="AG52" s="439">
        <f t="shared" si="19"/>
        <v>0</v>
      </c>
      <c r="AH52" s="439">
        <f t="shared" si="19"/>
        <v>0</v>
      </c>
      <c r="AI52" s="439">
        <f t="shared" si="19"/>
        <v>0</v>
      </c>
      <c r="AJ52" s="439">
        <f t="shared" si="19"/>
        <v>0</v>
      </c>
      <c r="AK52" s="439">
        <f t="shared" si="19"/>
        <v>0</v>
      </c>
      <c r="AL52" s="439">
        <f t="shared" si="19"/>
        <v>367.5</v>
      </c>
      <c r="AM52" s="439">
        <f t="shared" si="19"/>
        <v>0</v>
      </c>
      <c r="AN52" s="439">
        <f t="shared" si="19"/>
        <v>336</v>
      </c>
      <c r="AO52" s="439">
        <f t="shared" si="19"/>
        <v>0</v>
      </c>
      <c r="AP52" s="439">
        <f t="shared" si="19"/>
        <v>0</v>
      </c>
      <c r="AQ52" s="439">
        <f t="shared" si="19"/>
        <v>0</v>
      </c>
      <c r="AR52" s="439">
        <f t="shared" si="19"/>
        <v>0</v>
      </c>
      <c r="AS52" s="439">
        <f t="shared" si="19"/>
        <v>0</v>
      </c>
      <c r="AT52" s="439">
        <f t="shared" si="19"/>
        <v>1067</v>
      </c>
      <c r="AU52" s="439">
        <f t="shared" si="19"/>
        <v>0</v>
      </c>
      <c r="AV52" s="439">
        <f t="shared" si="19"/>
        <v>456</v>
      </c>
      <c r="AW52" s="439">
        <f t="shared" si="19"/>
        <v>0</v>
      </c>
      <c r="AX52" s="439">
        <f t="shared" si="19"/>
        <v>0</v>
      </c>
      <c r="AY52" s="439">
        <f t="shared" si="19"/>
        <v>0</v>
      </c>
      <c r="AZ52" s="439">
        <f t="shared" si="19"/>
        <v>0</v>
      </c>
      <c r="BA52" s="439">
        <f t="shared" si="19"/>
        <v>0</v>
      </c>
      <c r="BB52" s="439">
        <f t="shared" si="19"/>
        <v>0</v>
      </c>
      <c r="BC52" s="439">
        <f t="shared" si="19"/>
        <v>0</v>
      </c>
      <c r="BD52" s="439">
        <f t="shared" si="19"/>
        <v>0</v>
      </c>
      <c r="BE52" s="439">
        <f t="shared" si="19"/>
        <v>0</v>
      </c>
      <c r="BF52" s="439">
        <f t="shared" si="19"/>
        <v>0</v>
      </c>
      <c r="BG52" s="439">
        <f t="shared" si="19"/>
        <v>0</v>
      </c>
      <c r="BH52" s="439">
        <f t="shared" si="19"/>
        <v>0</v>
      </c>
      <c r="BI52" s="439">
        <f t="shared" si="19"/>
        <v>0</v>
      </c>
      <c r="BJ52" s="439">
        <f t="shared" si="19"/>
        <v>0</v>
      </c>
      <c r="BK52" s="439">
        <f t="shared" si="19"/>
        <v>0</v>
      </c>
      <c r="BL52" s="439">
        <f t="shared" si="19"/>
        <v>0</v>
      </c>
      <c r="BM52" s="439">
        <f t="shared" si="19"/>
        <v>0</v>
      </c>
      <c r="BN52" s="439">
        <f t="shared" si="19"/>
        <v>0</v>
      </c>
      <c r="BO52" s="439">
        <f t="shared" si="19"/>
        <v>0</v>
      </c>
      <c r="BP52" s="439">
        <f t="shared" si="19"/>
        <v>0</v>
      </c>
      <c r="BQ52" s="439">
        <f t="shared" si="19"/>
        <v>0</v>
      </c>
      <c r="BR52" s="439">
        <f t="shared" si="19"/>
        <v>0</v>
      </c>
      <c r="BS52" s="439">
        <f t="shared" si="19"/>
        <v>0</v>
      </c>
      <c r="BT52" s="439">
        <f t="shared" si="19"/>
        <v>0</v>
      </c>
      <c r="BU52" s="439">
        <f t="shared" si="19"/>
        <v>0</v>
      </c>
      <c r="BV52" s="439">
        <f t="shared" si="19"/>
        <v>1221</v>
      </c>
      <c r="BW52" s="439">
        <f t="shared" si="19"/>
        <v>0</v>
      </c>
      <c r="BX52" s="439">
        <f t="shared" si="19"/>
        <v>232</v>
      </c>
      <c r="BY52" s="417">
        <f>BY50*BY51</f>
        <v>0</v>
      </c>
      <c r="BZ52" s="417">
        <f>BZ50*BZ51</f>
        <v>0</v>
      </c>
      <c r="CA52" s="455"/>
      <c r="CB52" s="455"/>
      <c r="CC52" s="455"/>
    </row>
    <row r="53" spans="1:81" ht="15.75">
      <c r="A53" s="593" t="s">
        <v>57</v>
      </c>
      <c r="B53" s="594"/>
      <c r="C53" s="466">
        <f>C52/C49</f>
        <v>74.42</v>
      </c>
      <c r="D53" s="454"/>
      <c r="E53" s="454"/>
      <c r="F53" s="454"/>
      <c r="G53" s="454"/>
      <c r="H53" s="454"/>
      <c r="I53" s="454"/>
      <c r="J53" s="454"/>
      <c r="K53" s="454"/>
      <c r="L53" s="454"/>
      <c r="M53" s="455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  <c r="BY53" s="455"/>
      <c r="BZ53" s="455"/>
      <c r="CA53" s="455"/>
      <c r="CB53" s="455"/>
      <c r="CC53" s="455"/>
    </row>
    <row r="54" spans="1:81" hidden="1">
      <c r="A54" s="1"/>
      <c r="B54" s="174" t="s">
        <v>292</v>
      </c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6"/>
      <c r="BB54" s="456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  <c r="BN54" s="456"/>
      <c r="BO54" s="456"/>
      <c r="BP54" s="456"/>
      <c r="BQ54" s="456"/>
      <c r="BR54" s="456"/>
      <c r="BS54" s="456"/>
      <c r="BT54" s="456"/>
      <c r="BU54" s="456"/>
      <c r="BV54" s="456"/>
      <c r="BW54" s="456"/>
      <c r="BX54" s="456"/>
      <c r="BY54" s="455"/>
      <c r="BZ54" s="455"/>
      <c r="CA54" s="455"/>
      <c r="CB54" s="455"/>
      <c r="CC54" s="455"/>
    </row>
    <row r="55" spans="1:81" hidden="1">
      <c r="A55" s="612"/>
      <c r="B55" s="613"/>
      <c r="C55" s="457"/>
      <c r="D55" s="457">
        <f t="shared" ref="D55:K55" si="20">SUM(D39:D45)</f>
        <v>0</v>
      </c>
      <c r="E55" s="457">
        <f t="shared" si="20"/>
        <v>0</v>
      </c>
      <c r="F55" s="457">
        <f t="shared" si="20"/>
        <v>0</v>
      </c>
      <c r="G55" s="457">
        <f t="shared" si="20"/>
        <v>0</v>
      </c>
      <c r="H55" s="457">
        <f t="shared" si="20"/>
        <v>0</v>
      </c>
      <c r="I55" s="457">
        <f t="shared" si="20"/>
        <v>0</v>
      </c>
      <c r="J55" s="457">
        <f t="shared" si="20"/>
        <v>0</v>
      </c>
      <c r="K55" s="457">
        <f t="shared" si="20"/>
        <v>60</v>
      </c>
      <c r="L55" s="457">
        <f>SUM(L39:L45)</f>
        <v>2.2999999999999998</v>
      </c>
      <c r="M55" s="457">
        <f t="shared" ref="M55:BX55" si="21">SUM(M39:M45)</f>
        <v>12</v>
      </c>
      <c r="N55" s="457">
        <f t="shared" si="21"/>
        <v>1.88</v>
      </c>
      <c r="O55" s="457">
        <f t="shared" si="21"/>
        <v>0</v>
      </c>
      <c r="P55" s="457">
        <f t="shared" si="21"/>
        <v>1</v>
      </c>
      <c r="Q55" s="457">
        <f t="shared" si="21"/>
        <v>0</v>
      </c>
      <c r="R55" s="457">
        <f t="shared" si="21"/>
        <v>0</v>
      </c>
      <c r="S55" s="457">
        <f t="shared" si="21"/>
        <v>0</v>
      </c>
      <c r="T55" s="457">
        <f t="shared" si="21"/>
        <v>0</v>
      </c>
      <c r="U55" s="457">
        <f t="shared" si="21"/>
        <v>0</v>
      </c>
      <c r="V55" s="457">
        <f t="shared" si="21"/>
        <v>0</v>
      </c>
      <c r="W55" s="457">
        <f t="shared" si="21"/>
        <v>0</v>
      </c>
      <c r="X55" s="457">
        <f t="shared" si="21"/>
        <v>0</v>
      </c>
      <c r="Y55" s="457">
        <f t="shared" si="21"/>
        <v>0</v>
      </c>
      <c r="Z55" s="457">
        <f t="shared" si="21"/>
        <v>0</v>
      </c>
      <c r="AA55" s="457">
        <f t="shared" si="21"/>
        <v>0</v>
      </c>
      <c r="AB55" s="457">
        <f t="shared" si="21"/>
        <v>0</v>
      </c>
      <c r="AC55" s="457">
        <f t="shared" si="21"/>
        <v>0</v>
      </c>
      <c r="AD55" s="457">
        <f t="shared" si="21"/>
        <v>0</v>
      </c>
      <c r="AE55" s="457">
        <f t="shared" si="21"/>
        <v>0</v>
      </c>
      <c r="AF55" s="457">
        <f t="shared" si="21"/>
        <v>0</v>
      </c>
      <c r="AG55" s="457">
        <f t="shared" si="21"/>
        <v>0</v>
      </c>
      <c r="AH55" s="457">
        <f t="shared" si="21"/>
        <v>0</v>
      </c>
      <c r="AI55" s="457">
        <f t="shared" si="21"/>
        <v>0</v>
      </c>
      <c r="AJ55" s="457">
        <f t="shared" si="21"/>
        <v>0</v>
      </c>
      <c r="AK55" s="457">
        <f t="shared" si="21"/>
        <v>0</v>
      </c>
      <c r="AL55" s="457">
        <f t="shared" si="21"/>
        <v>49</v>
      </c>
      <c r="AM55" s="457">
        <f t="shared" si="21"/>
        <v>0</v>
      </c>
      <c r="AN55" s="457">
        <f t="shared" si="21"/>
        <v>28</v>
      </c>
      <c r="AO55" s="457">
        <f t="shared" si="21"/>
        <v>0</v>
      </c>
      <c r="AP55" s="457">
        <f t="shared" si="21"/>
        <v>0</v>
      </c>
      <c r="AQ55" s="457">
        <f t="shared" si="21"/>
        <v>0</v>
      </c>
      <c r="AR55" s="457">
        <f t="shared" si="21"/>
        <v>0</v>
      </c>
      <c r="AS55" s="457">
        <f t="shared" si="21"/>
        <v>0</v>
      </c>
      <c r="AT55" s="457">
        <f t="shared" si="21"/>
        <v>11</v>
      </c>
      <c r="AU55" s="457">
        <f t="shared" si="21"/>
        <v>0</v>
      </c>
      <c r="AV55" s="457">
        <f t="shared" si="21"/>
        <v>48</v>
      </c>
      <c r="AW55" s="457">
        <f t="shared" si="21"/>
        <v>0</v>
      </c>
      <c r="AX55" s="457">
        <f t="shared" si="21"/>
        <v>0</v>
      </c>
      <c r="AY55" s="457">
        <f t="shared" si="21"/>
        <v>0</v>
      </c>
      <c r="AZ55" s="457">
        <f t="shared" si="21"/>
        <v>0</v>
      </c>
      <c r="BA55" s="457">
        <f t="shared" si="21"/>
        <v>0</v>
      </c>
      <c r="BB55" s="457">
        <f t="shared" si="21"/>
        <v>0</v>
      </c>
      <c r="BC55" s="457">
        <f t="shared" si="21"/>
        <v>0</v>
      </c>
      <c r="BD55" s="457">
        <f t="shared" si="21"/>
        <v>0</v>
      </c>
      <c r="BE55" s="457">
        <f t="shared" si="21"/>
        <v>0</v>
      </c>
      <c r="BF55" s="457">
        <f t="shared" si="21"/>
        <v>0</v>
      </c>
      <c r="BG55" s="457">
        <f t="shared" si="21"/>
        <v>0</v>
      </c>
      <c r="BH55" s="457">
        <f t="shared" si="21"/>
        <v>0</v>
      </c>
      <c r="BI55" s="457">
        <f t="shared" si="21"/>
        <v>0</v>
      </c>
      <c r="BJ55" s="457">
        <f t="shared" si="21"/>
        <v>0</v>
      </c>
      <c r="BK55" s="457">
        <f t="shared" si="21"/>
        <v>0</v>
      </c>
      <c r="BL55" s="457">
        <f t="shared" si="21"/>
        <v>0</v>
      </c>
      <c r="BM55" s="457">
        <f t="shared" si="21"/>
        <v>0</v>
      </c>
      <c r="BN55" s="457">
        <f t="shared" si="21"/>
        <v>0</v>
      </c>
      <c r="BO55" s="457">
        <f t="shared" si="21"/>
        <v>0</v>
      </c>
      <c r="BP55" s="457">
        <f t="shared" si="21"/>
        <v>0</v>
      </c>
      <c r="BQ55" s="457">
        <f t="shared" si="21"/>
        <v>0</v>
      </c>
      <c r="BR55" s="457">
        <f t="shared" si="21"/>
        <v>0</v>
      </c>
      <c r="BS55" s="457">
        <f t="shared" si="21"/>
        <v>0</v>
      </c>
      <c r="BT55" s="457">
        <f t="shared" si="21"/>
        <v>0</v>
      </c>
      <c r="BU55" s="457">
        <f t="shared" si="21"/>
        <v>0</v>
      </c>
      <c r="BV55" s="457">
        <f t="shared" si="21"/>
        <v>111</v>
      </c>
      <c r="BW55" s="457">
        <f t="shared" si="21"/>
        <v>0</v>
      </c>
      <c r="BX55" s="457">
        <f t="shared" si="21"/>
        <v>40</v>
      </c>
      <c r="BY55" s="457">
        <f>SUM(BY39:BY45)</f>
        <v>0</v>
      </c>
      <c r="BZ55" s="457">
        <f>SUM(BZ39:BZ45)</f>
        <v>0</v>
      </c>
      <c r="CA55" s="455"/>
      <c r="CB55" s="455"/>
      <c r="CC55" s="455"/>
    </row>
    <row r="56" spans="1:81" hidden="1">
      <c r="A56" s="614" t="s">
        <v>54</v>
      </c>
      <c r="B56" s="615"/>
      <c r="C56" s="457">
        <f>C57</f>
        <v>100</v>
      </c>
      <c r="D56" s="458">
        <f>C56</f>
        <v>100</v>
      </c>
      <c r="E56" s="458">
        <f t="shared" ref="E56:BP56" si="22">D56</f>
        <v>100</v>
      </c>
      <c r="F56" s="458">
        <f t="shared" si="22"/>
        <v>100</v>
      </c>
      <c r="G56" s="458">
        <f t="shared" si="22"/>
        <v>100</v>
      </c>
      <c r="H56" s="458">
        <f t="shared" si="22"/>
        <v>100</v>
      </c>
      <c r="I56" s="458">
        <f t="shared" si="22"/>
        <v>100</v>
      </c>
      <c r="J56" s="458">
        <f t="shared" si="22"/>
        <v>100</v>
      </c>
      <c r="K56" s="458">
        <f t="shared" si="22"/>
        <v>100</v>
      </c>
      <c r="L56" s="458">
        <f t="shared" si="22"/>
        <v>100</v>
      </c>
      <c r="M56" s="458">
        <f t="shared" si="22"/>
        <v>100</v>
      </c>
      <c r="N56" s="458">
        <f t="shared" si="22"/>
        <v>100</v>
      </c>
      <c r="O56" s="458">
        <f t="shared" si="22"/>
        <v>100</v>
      </c>
      <c r="P56" s="458">
        <f t="shared" si="22"/>
        <v>100</v>
      </c>
      <c r="Q56" s="458">
        <f t="shared" si="22"/>
        <v>100</v>
      </c>
      <c r="R56" s="458">
        <f t="shared" si="22"/>
        <v>100</v>
      </c>
      <c r="S56" s="458">
        <f t="shared" si="22"/>
        <v>100</v>
      </c>
      <c r="T56" s="458">
        <f t="shared" si="22"/>
        <v>100</v>
      </c>
      <c r="U56" s="458">
        <f t="shared" si="22"/>
        <v>100</v>
      </c>
      <c r="V56" s="458">
        <f t="shared" si="22"/>
        <v>100</v>
      </c>
      <c r="W56" s="458">
        <f t="shared" si="22"/>
        <v>100</v>
      </c>
      <c r="X56" s="458">
        <f t="shared" si="22"/>
        <v>100</v>
      </c>
      <c r="Y56" s="458">
        <f t="shared" si="22"/>
        <v>100</v>
      </c>
      <c r="Z56" s="458">
        <f t="shared" si="22"/>
        <v>100</v>
      </c>
      <c r="AA56" s="458">
        <f t="shared" si="22"/>
        <v>100</v>
      </c>
      <c r="AB56" s="458">
        <f t="shared" si="22"/>
        <v>100</v>
      </c>
      <c r="AC56" s="458">
        <f t="shared" si="22"/>
        <v>100</v>
      </c>
      <c r="AD56" s="458">
        <f t="shared" si="22"/>
        <v>100</v>
      </c>
      <c r="AE56" s="458">
        <f t="shared" si="22"/>
        <v>100</v>
      </c>
      <c r="AF56" s="458">
        <f t="shared" si="22"/>
        <v>100</v>
      </c>
      <c r="AG56" s="458">
        <f t="shared" si="22"/>
        <v>100</v>
      </c>
      <c r="AH56" s="458">
        <f t="shared" si="22"/>
        <v>100</v>
      </c>
      <c r="AI56" s="458">
        <f t="shared" si="22"/>
        <v>100</v>
      </c>
      <c r="AJ56" s="458">
        <f t="shared" si="22"/>
        <v>100</v>
      </c>
      <c r="AK56" s="458">
        <f t="shared" si="22"/>
        <v>100</v>
      </c>
      <c r="AL56" s="458">
        <f t="shared" si="22"/>
        <v>100</v>
      </c>
      <c r="AM56" s="458">
        <f t="shared" si="22"/>
        <v>100</v>
      </c>
      <c r="AN56" s="458">
        <f t="shared" si="22"/>
        <v>100</v>
      </c>
      <c r="AO56" s="458">
        <f t="shared" si="22"/>
        <v>100</v>
      </c>
      <c r="AP56" s="458">
        <f t="shared" si="22"/>
        <v>100</v>
      </c>
      <c r="AQ56" s="458">
        <f t="shared" si="22"/>
        <v>100</v>
      </c>
      <c r="AR56" s="458">
        <f t="shared" si="22"/>
        <v>100</v>
      </c>
      <c r="AS56" s="458">
        <f t="shared" si="22"/>
        <v>100</v>
      </c>
      <c r="AT56" s="458">
        <f t="shared" si="22"/>
        <v>100</v>
      </c>
      <c r="AU56" s="458">
        <f t="shared" si="22"/>
        <v>100</v>
      </c>
      <c r="AV56" s="458">
        <f t="shared" si="22"/>
        <v>100</v>
      </c>
      <c r="AW56" s="458">
        <f t="shared" si="22"/>
        <v>100</v>
      </c>
      <c r="AX56" s="458">
        <f t="shared" si="22"/>
        <v>100</v>
      </c>
      <c r="AY56" s="458">
        <f t="shared" si="22"/>
        <v>100</v>
      </c>
      <c r="AZ56" s="458">
        <f t="shared" si="22"/>
        <v>100</v>
      </c>
      <c r="BA56" s="458">
        <f t="shared" si="22"/>
        <v>100</v>
      </c>
      <c r="BB56" s="458">
        <f t="shared" si="22"/>
        <v>100</v>
      </c>
      <c r="BC56" s="458">
        <f t="shared" si="22"/>
        <v>100</v>
      </c>
      <c r="BD56" s="458">
        <f t="shared" si="22"/>
        <v>100</v>
      </c>
      <c r="BE56" s="458">
        <f t="shared" si="22"/>
        <v>100</v>
      </c>
      <c r="BF56" s="458">
        <f t="shared" si="22"/>
        <v>100</v>
      </c>
      <c r="BG56" s="458">
        <f t="shared" si="22"/>
        <v>100</v>
      </c>
      <c r="BH56" s="458">
        <f t="shared" si="22"/>
        <v>100</v>
      </c>
      <c r="BI56" s="458">
        <f t="shared" si="22"/>
        <v>100</v>
      </c>
      <c r="BJ56" s="458">
        <f t="shared" si="22"/>
        <v>100</v>
      </c>
      <c r="BK56" s="458">
        <f t="shared" si="22"/>
        <v>100</v>
      </c>
      <c r="BL56" s="458">
        <f t="shared" si="22"/>
        <v>100</v>
      </c>
      <c r="BM56" s="458">
        <f t="shared" si="22"/>
        <v>100</v>
      </c>
      <c r="BN56" s="458">
        <f t="shared" si="22"/>
        <v>100</v>
      </c>
      <c r="BO56" s="458">
        <f t="shared" si="22"/>
        <v>100</v>
      </c>
      <c r="BP56" s="458">
        <f t="shared" si="22"/>
        <v>100</v>
      </c>
      <c r="BQ56" s="458">
        <f t="shared" ref="BQ56:BZ56" si="23">BP56</f>
        <v>100</v>
      </c>
      <c r="BR56" s="458">
        <f t="shared" si="23"/>
        <v>100</v>
      </c>
      <c r="BS56" s="458">
        <f t="shared" si="23"/>
        <v>100</v>
      </c>
      <c r="BT56" s="458">
        <f t="shared" si="23"/>
        <v>100</v>
      </c>
      <c r="BU56" s="458">
        <f t="shared" si="23"/>
        <v>100</v>
      </c>
      <c r="BV56" s="458">
        <f t="shared" si="23"/>
        <v>100</v>
      </c>
      <c r="BW56" s="458">
        <f t="shared" si="23"/>
        <v>100</v>
      </c>
      <c r="BX56" s="458">
        <f t="shared" si="23"/>
        <v>100</v>
      </c>
      <c r="BY56" s="458">
        <f t="shared" si="23"/>
        <v>100</v>
      </c>
      <c r="BZ56" s="458">
        <f t="shared" si="23"/>
        <v>100</v>
      </c>
      <c r="CA56" s="455"/>
      <c r="CB56" s="455"/>
      <c r="CC56" s="455"/>
    </row>
    <row r="57" spans="1:81" ht="21" hidden="1" thickBot="1">
      <c r="A57" s="595" t="s">
        <v>87</v>
      </c>
      <c r="B57" s="596"/>
      <c r="C57" s="459">
        <f>VLOOKUP(B4,Общее_количество_учащихся,3,FALSE)</f>
        <v>100</v>
      </c>
      <c r="D57" s="460"/>
      <c r="E57" s="460"/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0"/>
      <c r="Y57" s="460"/>
      <c r="Z57" s="460"/>
      <c r="AA57" s="460"/>
      <c r="AB57" s="460"/>
      <c r="AC57" s="460"/>
      <c r="AD57" s="460"/>
      <c r="AE57" s="460"/>
      <c r="AF57" s="460"/>
      <c r="AG57" s="460"/>
      <c r="AH57" s="460"/>
      <c r="AI57" s="460"/>
      <c r="AJ57" s="460"/>
      <c r="AK57" s="460"/>
      <c r="AL57" s="460"/>
      <c r="AM57" s="460"/>
      <c r="AN57" s="460"/>
      <c r="AO57" s="460"/>
      <c r="AP57" s="460"/>
      <c r="AQ57" s="460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55"/>
      <c r="CB57" s="455"/>
      <c r="CC57" s="455"/>
    </row>
    <row r="58" spans="1:81" hidden="1">
      <c r="A58" s="618" t="s">
        <v>55</v>
      </c>
      <c r="B58" s="619"/>
      <c r="C58" s="415"/>
      <c r="D58" s="461">
        <f>D55*D56/1000</f>
        <v>0</v>
      </c>
      <c r="E58" s="461">
        <f>E55*E56</f>
        <v>0</v>
      </c>
      <c r="F58" s="461">
        <f>F55*F56</f>
        <v>0</v>
      </c>
      <c r="G58" s="461">
        <f>G55*G56</f>
        <v>0</v>
      </c>
      <c r="H58" s="461">
        <f>H55*H56/1000</f>
        <v>0</v>
      </c>
      <c r="I58" s="461">
        <f>I55*I56/1000</f>
        <v>0</v>
      </c>
      <c r="J58" s="462">
        <f>J55*J56/1000</f>
        <v>0</v>
      </c>
      <c r="K58" s="417">
        <f>K55*K56/1000</f>
        <v>6</v>
      </c>
      <c r="L58" s="417">
        <f t="shared" ref="L58:BV58" si="24">L55*L56/1000</f>
        <v>0.22999999999999998</v>
      </c>
      <c r="M58" s="417">
        <f t="shared" si="24"/>
        <v>1.2</v>
      </c>
      <c r="N58" s="417">
        <f t="shared" si="24"/>
        <v>0.188</v>
      </c>
      <c r="O58" s="417">
        <f t="shared" si="24"/>
        <v>0</v>
      </c>
      <c r="P58" s="417">
        <f t="shared" si="24"/>
        <v>0.1</v>
      </c>
      <c r="Q58" s="417">
        <f>Q55*Q56</f>
        <v>0</v>
      </c>
      <c r="R58" s="417">
        <f t="shared" si="24"/>
        <v>0</v>
      </c>
      <c r="S58" s="417">
        <f>S55*S56/1000</f>
        <v>0</v>
      </c>
      <c r="T58" s="417">
        <f t="shared" si="24"/>
        <v>0</v>
      </c>
      <c r="U58" s="417">
        <f t="shared" si="24"/>
        <v>0</v>
      </c>
      <c r="V58" s="417">
        <f t="shared" si="24"/>
        <v>0</v>
      </c>
      <c r="W58" s="417">
        <f t="shared" si="24"/>
        <v>0</v>
      </c>
      <c r="X58" s="417">
        <f t="shared" si="24"/>
        <v>0</v>
      </c>
      <c r="Y58" s="417">
        <f t="shared" si="24"/>
        <v>0</v>
      </c>
      <c r="Z58" s="417">
        <f t="shared" si="24"/>
        <v>0</v>
      </c>
      <c r="AA58" s="417">
        <f t="shared" si="24"/>
        <v>0</v>
      </c>
      <c r="AB58" s="417">
        <f t="shared" si="24"/>
        <v>0</v>
      </c>
      <c r="AC58" s="417">
        <f t="shared" si="24"/>
        <v>0</v>
      </c>
      <c r="AD58" s="417">
        <f>AD55*AD56/1000</f>
        <v>0</v>
      </c>
      <c r="AE58" s="417">
        <f>AE55*AE56/1000</f>
        <v>0</v>
      </c>
      <c r="AF58" s="417">
        <f t="shared" si="24"/>
        <v>0</v>
      </c>
      <c r="AG58" s="417">
        <f t="shared" si="24"/>
        <v>0</v>
      </c>
      <c r="AH58" s="417">
        <f t="shared" si="24"/>
        <v>0</v>
      </c>
      <c r="AI58" s="417">
        <f t="shared" si="24"/>
        <v>0</v>
      </c>
      <c r="AJ58" s="417">
        <f t="shared" si="24"/>
        <v>0</v>
      </c>
      <c r="AK58" s="417">
        <f t="shared" si="24"/>
        <v>0</v>
      </c>
      <c r="AL58" s="417">
        <f t="shared" si="24"/>
        <v>4.9000000000000004</v>
      </c>
      <c r="AM58" s="417">
        <f t="shared" si="24"/>
        <v>0</v>
      </c>
      <c r="AN58" s="417">
        <f t="shared" si="24"/>
        <v>2.8</v>
      </c>
      <c r="AO58" s="417">
        <f t="shared" si="24"/>
        <v>0</v>
      </c>
      <c r="AP58" s="417">
        <f t="shared" si="24"/>
        <v>0</v>
      </c>
      <c r="AQ58" s="417">
        <f t="shared" si="24"/>
        <v>0</v>
      </c>
      <c r="AR58" s="417">
        <f t="shared" si="24"/>
        <v>0</v>
      </c>
      <c r="AS58" s="417">
        <f t="shared" si="24"/>
        <v>0</v>
      </c>
      <c r="AT58" s="417">
        <f t="shared" si="24"/>
        <v>1.1000000000000001</v>
      </c>
      <c r="AU58" s="417">
        <f t="shared" si="24"/>
        <v>0</v>
      </c>
      <c r="AV58" s="417">
        <f t="shared" si="24"/>
        <v>4.8</v>
      </c>
      <c r="AW58" s="417">
        <f t="shared" si="24"/>
        <v>0</v>
      </c>
      <c r="AX58" s="417">
        <f t="shared" si="24"/>
        <v>0</v>
      </c>
      <c r="AY58" s="417">
        <f t="shared" si="24"/>
        <v>0</v>
      </c>
      <c r="AZ58" s="417">
        <f>AZ55*AZ56/1000</f>
        <v>0</v>
      </c>
      <c r="BA58" s="417">
        <f t="shared" si="24"/>
        <v>0</v>
      </c>
      <c r="BB58" s="417">
        <f t="shared" si="24"/>
        <v>0</v>
      </c>
      <c r="BC58" s="417">
        <f t="shared" si="24"/>
        <v>0</v>
      </c>
      <c r="BD58" s="417">
        <f t="shared" si="24"/>
        <v>0</v>
      </c>
      <c r="BE58" s="417">
        <f t="shared" si="24"/>
        <v>0</v>
      </c>
      <c r="BF58" s="417">
        <f t="shared" si="24"/>
        <v>0</v>
      </c>
      <c r="BG58" s="417">
        <f t="shared" si="24"/>
        <v>0</v>
      </c>
      <c r="BH58" s="417">
        <f>BH55*BH56/1000</f>
        <v>0</v>
      </c>
      <c r="BI58" s="417">
        <f t="shared" si="24"/>
        <v>0</v>
      </c>
      <c r="BJ58" s="417">
        <f t="shared" si="24"/>
        <v>0</v>
      </c>
      <c r="BK58" s="417">
        <f t="shared" si="24"/>
        <v>0</v>
      </c>
      <c r="BL58" s="417">
        <f t="shared" si="24"/>
        <v>0</v>
      </c>
      <c r="BM58" s="417">
        <f t="shared" si="24"/>
        <v>0</v>
      </c>
      <c r="BN58" s="417">
        <f t="shared" si="24"/>
        <v>0</v>
      </c>
      <c r="BO58" s="417">
        <f t="shared" si="24"/>
        <v>0</v>
      </c>
      <c r="BP58" s="417">
        <f>BP55*BP56/1000</f>
        <v>0</v>
      </c>
      <c r="BQ58" s="417">
        <f t="shared" si="24"/>
        <v>0</v>
      </c>
      <c r="BR58" s="417">
        <f t="shared" si="24"/>
        <v>0</v>
      </c>
      <c r="BS58" s="417">
        <f t="shared" si="24"/>
        <v>0</v>
      </c>
      <c r="BT58" s="417">
        <f t="shared" si="24"/>
        <v>0</v>
      </c>
      <c r="BU58" s="417">
        <f t="shared" si="24"/>
        <v>0</v>
      </c>
      <c r="BV58" s="417">
        <f t="shared" si="24"/>
        <v>11.1</v>
      </c>
      <c r="BW58" s="417">
        <f>BW55*BW56/1000</f>
        <v>0</v>
      </c>
      <c r="BX58" s="417">
        <f>BX55*BX56/1000</f>
        <v>4</v>
      </c>
      <c r="BY58" s="462">
        <f>BY55*BY56/1000</f>
        <v>0</v>
      </c>
      <c r="BZ58" s="462">
        <f>BZ55*BZ56</f>
        <v>0</v>
      </c>
      <c r="CA58" s="455"/>
      <c r="CB58" s="455"/>
      <c r="CC58" s="455"/>
    </row>
    <row r="59" spans="1:81" hidden="1">
      <c r="A59" s="618" t="s">
        <v>46</v>
      </c>
      <c r="B59" s="619"/>
      <c r="C59" s="415"/>
      <c r="D59" s="419">
        <f>ССЫЛКИ!B3</f>
        <v>105</v>
      </c>
      <c r="E59" s="419">
        <f>ССЫЛКИ!C3</f>
        <v>590</v>
      </c>
      <c r="F59" s="419">
        <f>ССЫЛКИ!D3</f>
        <v>590</v>
      </c>
      <c r="G59" s="419">
        <f>ССЫЛКИ!E3</f>
        <v>11</v>
      </c>
      <c r="H59" s="419">
        <f>ССЫЛКИ!F3</f>
        <v>400</v>
      </c>
      <c r="I59" s="419">
        <f>ССЫЛКИ!G3</f>
        <v>200</v>
      </c>
      <c r="J59" s="419">
        <f>ССЫЛКИ!H3</f>
        <v>105</v>
      </c>
      <c r="K59" s="419">
        <f>ССЫЛКИ!I3</f>
        <v>590</v>
      </c>
      <c r="L59" s="419">
        <f>ССЫЛКИ!J3</f>
        <v>134</v>
      </c>
      <c r="M59" s="419">
        <f>ССЫЛКИ!K3</f>
        <v>79</v>
      </c>
      <c r="N59" s="419">
        <f>ССЫЛКИ!L3</f>
        <v>10</v>
      </c>
      <c r="O59" s="419">
        <f>ССЫЛКИ!M3</f>
        <v>300</v>
      </c>
      <c r="P59" s="419">
        <f>ССЫЛКИ!N3</f>
        <v>950</v>
      </c>
      <c r="Q59" s="419">
        <f>ССЫЛКИ!O3</f>
        <v>7.9494999999999996</v>
      </c>
      <c r="R59" s="419">
        <f>ССЫЛКИ!P3</f>
        <v>260</v>
      </c>
      <c r="S59" s="419">
        <f>ССЫЛКИ!Q3</f>
        <v>420</v>
      </c>
      <c r="T59" s="419">
        <f>ССЫЛКИ!R3</f>
        <v>240</v>
      </c>
      <c r="U59" s="419">
        <f>ССЫЛКИ!S3</f>
        <v>155</v>
      </c>
      <c r="V59" s="419">
        <f>ССЫЛКИ!T3</f>
        <v>300</v>
      </c>
      <c r="W59" s="419">
        <f>ССЫЛКИ!U3</f>
        <v>300</v>
      </c>
      <c r="X59" s="419">
        <f>ССЫЛКИ!V3</f>
        <v>400</v>
      </c>
      <c r="Y59" s="419">
        <f>ССЫЛКИ!W3</f>
        <v>50</v>
      </c>
      <c r="Z59" s="419">
        <f>ССЫЛКИ!X3</f>
        <v>210</v>
      </c>
      <c r="AA59" s="419">
        <f>ССЫЛКИ!Y3</f>
        <v>85</v>
      </c>
      <c r="AB59" s="419">
        <f>ССЫЛКИ!Z3</f>
        <v>100</v>
      </c>
      <c r="AC59" s="419">
        <f>ССЫЛКИ!AA3</f>
        <v>190</v>
      </c>
      <c r="AD59" s="419">
        <f>ССЫЛКИ!AB3</f>
        <v>440</v>
      </c>
      <c r="AE59" s="419">
        <f>ССЫЛКИ!AC3</f>
        <v>12.5</v>
      </c>
      <c r="AF59" s="419">
        <f>ССЫЛКИ!AD3</f>
        <v>70</v>
      </c>
      <c r="AG59" s="419">
        <f>ССЫЛКИ!AE3</f>
        <v>90</v>
      </c>
      <c r="AH59" s="419">
        <f>ССЫЛКИ!AF3</f>
        <v>70</v>
      </c>
      <c r="AI59" s="419">
        <f>ССЫЛКИ!AG3</f>
        <v>62</v>
      </c>
      <c r="AJ59" s="419">
        <f>ССЫЛКИ!AH3</f>
        <v>65</v>
      </c>
      <c r="AK59" s="419">
        <f>ССЫЛКИ!AI3</f>
        <v>70</v>
      </c>
      <c r="AL59" s="419">
        <f>ССЫЛКИ!AJ3</f>
        <v>75</v>
      </c>
      <c r="AM59" s="419">
        <f>ССЫЛКИ!AK3</f>
        <v>68</v>
      </c>
      <c r="AN59" s="419">
        <f>ССЫЛКИ!AL3</f>
        <v>120</v>
      </c>
      <c r="AO59" s="419">
        <f>ССЫЛКИ!AM3</f>
        <v>70</v>
      </c>
      <c r="AP59" s="419">
        <f>ССЫЛКИ!AN3</f>
        <v>190</v>
      </c>
      <c r="AQ59" s="419">
        <f>ССЫЛКИ!AO3</f>
        <v>420</v>
      </c>
      <c r="AR59" s="419">
        <f>ССЫЛКИ!AP3</f>
        <v>174</v>
      </c>
      <c r="AS59" s="419">
        <f>ССЫЛКИ!AQ3</f>
        <v>85</v>
      </c>
      <c r="AT59" s="419">
        <f>ССЫЛКИ!AR3</f>
        <v>970</v>
      </c>
      <c r="AU59" s="419">
        <f>ССЫЛКИ!AS3</f>
        <v>85</v>
      </c>
      <c r="AV59" s="419">
        <f>ССЫЛКИ!AT3</f>
        <v>95</v>
      </c>
      <c r="AW59" s="419">
        <f>ССЫЛКИ!AU3</f>
        <v>290</v>
      </c>
      <c r="AX59" s="419">
        <f>ССЫЛКИ!AV3</f>
        <v>330</v>
      </c>
      <c r="AY59" s="419">
        <f>ССЫЛКИ!AW3</f>
        <v>700</v>
      </c>
      <c r="AZ59" s="419">
        <f>ССЫЛКИ!AX3</f>
        <v>440</v>
      </c>
      <c r="BA59" s="419">
        <f>ССЫЛКИ!AY3</f>
        <v>185</v>
      </c>
      <c r="BB59" s="419">
        <f>ССЫЛКИ!AZ3</f>
        <v>240</v>
      </c>
      <c r="BC59" s="419">
        <f>ССЫЛКИ!BA3</f>
        <v>350</v>
      </c>
      <c r="BD59" s="419">
        <f>ССЫЛКИ!BB3</f>
        <v>50</v>
      </c>
      <c r="BE59" s="419">
        <f>ССЫЛКИ!BC3</f>
        <v>370</v>
      </c>
      <c r="BF59" s="419">
        <f>ССЫЛКИ!BD3</f>
        <v>55</v>
      </c>
      <c r="BG59" s="419">
        <f>ССЫЛКИ!BE3</f>
        <v>450</v>
      </c>
      <c r="BH59" s="419">
        <f>ССЫЛКИ!BF3</f>
        <v>440</v>
      </c>
      <c r="BI59" s="419">
        <f>ССЫЛКИ!BG3</f>
        <v>46</v>
      </c>
      <c r="BJ59" s="419">
        <f>ССЫЛКИ!BH3</f>
        <v>46</v>
      </c>
      <c r="BK59" s="419">
        <f>ССЫЛКИ!BI3</f>
        <v>35</v>
      </c>
      <c r="BL59" s="419">
        <f>ССЫЛКИ!BJ3</f>
        <v>60</v>
      </c>
      <c r="BM59" s="419">
        <f>ССЫЛКИ!BK3</f>
        <v>78</v>
      </c>
      <c r="BN59" s="419">
        <f>ССЫЛКИ!BL3</f>
        <v>110</v>
      </c>
      <c r="BO59" s="419">
        <f>ССЫЛКИ!BM3</f>
        <v>53</v>
      </c>
      <c r="BP59" s="419">
        <f>ССЫЛКИ!BN3</f>
        <v>200</v>
      </c>
      <c r="BQ59" s="419">
        <f>ССЫЛКИ!BO3</f>
        <v>200</v>
      </c>
      <c r="BR59" s="419">
        <f>ССЫЛКИ!BP3</f>
        <v>165</v>
      </c>
      <c r="BS59" s="419">
        <f>ССЫЛКИ!BQ3</f>
        <v>190</v>
      </c>
      <c r="BT59" s="419">
        <f>ССЫЛКИ!BR3</f>
        <v>300</v>
      </c>
      <c r="BU59" s="419">
        <f>ССЫЛКИ!BS3</f>
        <v>150</v>
      </c>
      <c r="BV59" s="419">
        <f>ССЫЛКИ!BT3</f>
        <v>110</v>
      </c>
      <c r="BW59" s="419">
        <f>ССЫЛКИ!BU3</f>
        <v>440</v>
      </c>
      <c r="BX59" s="419">
        <f>ССЫЛКИ!BV3</f>
        <v>58</v>
      </c>
      <c r="BY59" s="419">
        <f>ССЫЛКИ!BW3</f>
        <v>510</v>
      </c>
      <c r="BZ59" s="419">
        <f>ССЫЛКИ!BX3</f>
        <v>580</v>
      </c>
      <c r="CA59" s="455"/>
      <c r="CB59" s="455"/>
      <c r="CC59" s="455"/>
    </row>
    <row r="60" spans="1:81" hidden="1">
      <c r="A60" s="618" t="s">
        <v>56</v>
      </c>
      <c r="B60" s="619"/>
      <c r="C60" s="463">
        <f>SUM(D60:BZ60)</f>
        <v>7442</v>
      </c>
      <c r="D60" s="421">
        <f>D58*D59</f>
        <v>0</v>
      </c>
      <c r="E60" s="421">
        <f t="shared" ref="E60:BP60" si="25">E58*E59</f>
        <v>0</v>
      </c>
      <c r="F60" s="422">
        <f>F58*F59</f>
        <v>0</v>
      </c>
      <c r="G60" s="422">
        <f t="shared" si="25"/>
        <v>0</v>
      </c>
      <c r="H60" s="422">
        <f t="shared" si="25"/>
        <v>0</v>
      </c>
      <c r="I60" s="422">
        <f t="shared" si="25"/>
        <v>0</v>
      </c>
      <c r="J60" s="422">
        <f t="shared" si="25"/>
        <v>0</v>
      </c>
      <c r="K60" s="464">
        <f t="shared" si="25"/>
        <v>3540</v>
      </c>
      <c r="L60" s="464">
        <f t="shared" si="25"/>
        <v>30.819999999999997</v>
      </c>
      <c r="M60" s="464">
        <f t="shared" si="25"/>
        <v>94.8</v>
      </c>
      <c r="N60" s="464">
        <f t="shared" si="25"/>
        <v>1.88</v>
      </c>
      <c r="O60" s="464">
        <f t="shared" si="25"/>
        <v>0</v>
      </c>
      <c r="P60" s="464">
        <f t="shared" si="25"/>
        <v>95</v>
      </c>
      <c r="Q60" s="464">
        <f t="shared" si="25"/>
        <v>0</v>
      </c>
      <c r="R60" s="464">
        <f t="shared" si="25"/>
        <v>0</v>
      </c>
      <c r="S60" s="464">
        <f t="shared" si="25"/>
        <v>0</v>
      </c>
      <c r="T60" s="464">
        <f t="shared" si="25"/>
        <v>0</v>
      </c>
      <c r="U60" s="464">
        <f t="shared" si="25"/>
        <v>0</v>
      </c>
      <c r="V60" s="464">
        <f t="shared" si="25"/>
        <v>0</v>
      </c>
      <c r="W60" s="464">
        <f t="shared" si="25"/>
        <v>0</v>
      </c>
      <c r="X60" s="464">
        <f t="shared" si="25"/>
        <v>0</v>
      </c>
      <c r="Y60" s="464">
        <f t="shared" si="25"/>
        <v>0</v>
      </c>
      <c r="Z60" s="464">
        <f t="shared" si="25"/>
        <v>0</v>
      </c>
      <c r="AA60" s="464">
        <f t="shared" si="25"/>
        <v>0</v>
      </c>
      <c r="AB60" s="464">
        <f t="shared" si="25"/>
        <v>0</v>
      </c>
      <c r="AC60" s="464">
        <f t="shared" si="25"/>
        <v>0</v>
      </c>
      <c r="AD60" s="464">
        <f t="shared" si="25"/>
        <v>0</v>
      </c>
      <c r="AE60" s="464">
        <f t="shared" si="25"/>
        <v>0</v>
      </c>
      <c r="AF60" s="464">
        <f t="shared" si="25"/>
        <v>0</v>
      </c>
      <c r="AG60" s="464">
        <f t="shared" si="25"/>
        <v>0</v>
      </c>
      <c r="AH60" s="464">
        <f t="shared" si="25"/>
        <v>0</v>
      </c>
      <c r="AI60" s="464">
        <f t="shared" si="25"/>
        <v>0</v>
      </c>
      <c r="AJ60" s="464">
        <f t="shared" si="25"/>
        <v>0</v>
      </c>
      <c r="AK60" s="464">
        <f t="shared" si="25"/>
        <v>0</v>
      </c>
      <c r="AL60" s="464">
        <f t="shared" si="25"/>
        <v>367.5</v>
      </c>
      <c r="AM60" s="464">
        <f t="shared" si="25"/>
        <v>0</v>
      </c>
      <c r="AN60" s="464">
        <f t="shared" si="25"/>
        <v>336</v>
      </c>
      <c r="AO60" s="464">
        <f t="shared" si="25"/>
        <v>0</v>
      </c>
      <c r="AP60" s="464">
        <f t="shared" si="25"/>
        <v>0</v>
      </c>
      <c r="AQ60" s="464">
        <f t="shared" si="25"/>
        <v>0</v>
      </c>
      <c r="AR60" s="464">
        <f t="shared" si="25"/>
        <v>0</v>
      </c>
      <c r="AS60" s="464">
        <f t="shared" si="25"/>
        <v>0</v>
      </c>
      <c r="AT60" s="464">
        <f t="shared" si="25"/>
        <v>1067</v>
      </c>
      <c r="AU60" s="464">
        <f t="shared" si="25"/>
        <v>0</v>
      </c>
      <c r="AV60" s="464">
        <f t="shared" si="25"/>
        <v>456</v>
      </c>
      <c r="AW60" s="464">
        <f t="shared" si="25"/>
        <v>0</v>
      </c>
      <c r="AX60" s="464">
        <f t="shared" si="25"/>
        <v>0</v>
      </c>
      <c r="AY60" s="464">
        <f t="shared" si="25"/>
        <v>0</v>
      </c>
      <c r="AZ60" s="464">
        <f t="shared" si="25"/>
        <v>0</v>
      </c>
      <c r="BA60" s="464">
        <f t="shared" si="25"/>
        <v>0</v>
      </c>
      <c r="BB60" s="464">
        <f t="shared" si="25"/>
        <v>0</v>
      </c>
      <c r="BC60" s="464">
        <f t="shared" si="25"/>
        <v>0</v>
      </c>
      <c r="BD60" s="464">
        <f t="shared" si="25"/>
        <v>0</v>
      </c>
      <c r="BE60" s="464">
        <f t="shared" si="25"/>
        <v>0</v>
      </c>
      <c r="BF60" s="464">
        <f t="shared" si="25"/>
        <v>0</v>
      </c>
      <c r="BG60" s="464">
        <f t="shared" si="25"/>
        <v>0</v>
      </c>
      <c r="BH60" s="464">
        <f t="shared" si="25"/>
        <v>0</v>
      </c>
      <c r="BI60" s="464">
        <f t="shared" si="25"/>
        <v>0</v>
      </c>
      <c r="BJ60" s="464">
        <f t="shared" si="25"/>
        <v>0</v>
      </c>
      <c r="BK60" s="464">
        <f t="shared" si="25"/>
        <v>0</v>
      </c>
      <c r="BL60" s="464">
        <f t="shared" si="25"/>
        <v>0</v>
      </c>
      <c r="BM60" s="464">
        <f t="shared" si="25"/>
        <v>0</v>
      </c>
      <c r="BN60" s="464">
        <f t="shared" si="25"/>
        <v>0</v>
      </c>
      <c r="BO60" s="464">
        <f t="shared" si="25"/>
        <v>0</v>
      </c>
      <c r="BP60" s="464">
        <f t="shared" si="25"/>
        <v>0</v>
      </c>
      <c r="BQ60" s="464">
        <f t="shared" ref="BQ60:BW60" si="26">BQ58*BQ59</f>
        <v>0</v>
      </c>
      <c r="BR60" s="464">
        <f t="shared" si="26"/>
        <v>0</v>
      </c>
      <c r="BS60" s="464">
        <f t="shared" si="26"/>
        <v>0</v>
      </c>
      <c r="BT60" s="464">
        <f t="shared" si="26"/>
        <v>0</v>
      </c>
      <c r="BU60" s="464">
        <f t="shared" si="26"/>
        <v>0</v>
      </c>
      <c r="BV60" s="464">
        <f>BV58*BV59</f>
        <v>1221</v>
      </c>
      <c r="BW60" s="464">
        <f t="shared" si="26"/>
        <v>0</v>
      </c>
      <c r="BX60" s="464">
        <f>BX58*BX59</f>
        <v>232</v>
      </c>
      <c r="BY60" s="464">
        <f>BY58*BY59</f>
        <v>0</v>
      </c>
      <c r="BZ60" s="464">
        <f>BZ58*BZ59</f>
        <v>0</v>
      </c>
      <c r="CA60" s="455"/>
      <c r="CB60" s="455"/>
      <c r="CC60" s="455"/>
    </row>
    <row r="61" spans="1:81" hidden="1">
      <c r="A61" s="618" t="s">
        <v>57</v>
      </c>
      <c r="B61" s="620"/>
      <c r="C61" s="465">
        <f>C60/C57</f>
        <v>74.42</v>
      </c>
      <c r="D61" s="454"/>
      <c r="E61" s="454"/>
      <c r="F61" s="454"/>
      <c r="G61" s="454"/>
      <c r="H61" s="454"/>
      <c r="I61" s="454"/>
      <c r="J61" s="454"/>
      <c r="K61" s="454"/>
      <c r="L61" s="454"/>
      <c r="M61" s="454"/>
      <c r="N61" s="454"/>
      <c r="O61" s="454"/>
      <c r="P61" s="454"/>
      <c r="Q61" s="454"/>
      <c r="R61" s="454"/>
      <c r="S61" s="454"/>
      <c r="T61" s="454"/>
      <c r="U61" s="454"/>
      <c r="V61" s="454"/>
      <c r="W61" s="454"/>
      <c r="X61" s="454"/>
      <c r="Y61" s="454"/>
      <c r="Z61" s="454"/>
      <c r="AA61" s="454"/>
      <c r="AB61" s="454"/>
      <c r="AC61" s="454"/>
      <c r="AD61" s="454"/>
      <c r="AE61" s="454"/>
      <c r="AF61" s="454"/>
      <c r="AG61" s="454"/>
      <c r="AH61" s="454"/>
      <c r="AI61" s="454"/>
      <c r="AJ61" s="454"/>
      <c r="AK61" s="454"/>
      <c r="AL61" s="454"/>
      <c r="AM61" s="454"/>
      <c r="AN61" s="454"/>
      <c r="AO61" s="454"/>
      <c r="AP61" s="454"/>
      <c r="AQ61" s="454"/>
      <c r="AR61" s="454"/>
      <c r="AS61" s="454"/>
      <c r="AT61" s="454"/>
      <c r="AU61" s="454"/>
      <c r="AV61" s="454"/>
      <c r="AW61" s="454"/>
      <c r="AX61" s="454"/>
      <c r="AY61" s="454"/>
      <c r="AZ61" s="454"/>
      <c r="BA61" s="454"/>
      <c r="BB61" s="454"/>
      <c r="BC61" s="454"/>
      <c r="BD61" s="454"/>
      <c r="BE61" s="454"/>
      <c r="BF61" s="454"/>
      <c r="BG61" s="454"/>
      <c r="BH61" s="454"/>
      <c r="BI61" s="454"/>
      <c r="BJ61" s="454"/>
      <c r="BK61" s="454"/>
      <c r="BL61" s="454"/>
      <c r="BM61" s="454"/>
      <c r="BN61" s="454"/>
      <c r="BO61" s="454"/>
      <c r="BP61" s="454"/>
      <c r="BQ61" s="454"/>
      <c r="BR61" s="454"/>
      <c r="BS61" s="454"/>
      <c r="BT61" s="454"/>
      <c r="BU61" s="454"/>
      <c r="BV61" s="454"/>
      <c r="BW61" s="454"/>
      <c r="BX61" s="454"/>
      <c r="BY61" s="455"/>
      <c r="BZ61" s="455"/>
      <c r="CA61" s="455"/>
      <c r="CB61" s="455"/>
      <c r="CC61" s="455"/>
    </row>
    <row r="62" spans="1:81" hidden="1">
      <c r="A62" s="1"/>
      <c r="B62" s="1">
        <f ca="1">SUMPRODUCT(SIGN(CELL("width",OFFSET(E52,,N(INDEX(COLUMN(E52:CA52)-COLUMN(E52),))))),E52:CA52)</f>
        <v>7442</v>
      </c>
      <c r="C62" s="456"/>
      <c r="D62" s="456"/>
      <c r="E62" s="456"/>
      <c r="F62" s="456"/>
      <c r="G62" s="456"/>
      <c r="H62" s="456"/>
      <c r="I62" s="456"/>
      <c r="J62" s="456"/>
      <c r="K62" s="456">
        <f>ROUND((((71.71-C53))*100+SUM(N39:N41)),4)</f>
        <v>-269.12</v>
      </c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6"/>
      <c r="AA62" s="456"/>
      <c r="AB62" s="456"/>
      <c r="AC62" s="456"/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456"/>
      <c r="BO62" s="456"/>
      <c r="BP62" s="456"/>
      <c r="BQ62" s="456"/>
      <c r="BR62" s="456"/>
      <c r="BS62" s="456"/>
      <c r="BT62" s="456"/>
      <c r="BU62" s="456"/>
      <c r="BV62" s="456"/>
      <c r="BW62" s="456"/>
      <c r="BX62" s="456"/>
      <c r="BY62" s="455"/>
      <c r="BZ62" s="455"/>
      <c r="CA62" s="455"/>
      <c r="CB62" s="455"/>
      <c r="CC62" s="455"/>
    </row>
    <row r="63" spans="1:81">
      <c r="A63" s="1"/>
      <c r="B63" s="1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6"/>
      <c r="AA63" s="456"/>
      <c r="AB63" s="456"/>
      <c r="AC63" s="456"/>
      <c r="AD63" s="456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6"/>
      <c r="BB63" s="456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  <c r="BN63" s="456"/>
      <c r="BO63" s="456"/>
      <c r="BP63" s="456"/>
      <c r="BQ63" s="456"/>
      <c r="BR63" s="456"/>
      <c r="BS63" s="456"/>
      <c r="BT63" s="456"/>
      <c r="BU63" s="456"/>
      <c r="BV63" s="456"/>
      <c r="BW63" s="456"/>
      <c r="BX63" s="456"/>
      <c r="BY63" s="455"/>
      <c r="BZ63" s="455"/>
      <c r="CA63" s="455"/>
      <c r="CB63" s="455"/>
      <c r="CC63" s="455"/>
    </row>
    <row r="64" spans="1:81" ht="15.75" customHeight="1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5" t="s">
        <v>59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8:B18"/>
    <mergeCell ref="A19:B19"/>
    <mergeCell ref="A15:B15"/>
    <mergeCell ref="A34:B34"/>
    <mergeCell ref="A28:B28"/>
    <mergeCell ref="A29:B29"/>
    <mergeCell ref="A30:B30"/>
    <mergeCell ref="A31:B31"/>
    <mergeCell ref="A32:B32"/>
    <mergeCell ref="A21:B21"/>
    <mergeCell ref="A22:B22"/>
    <mergeCell ref="A33:B33"/>
    <mergeCell ref="A17:B17"/>
    <mergeCell ref="A20:B20"/>
    <mergeCell ref="A1:BK1"/>
    <mergeCell ref="A2:BK2"/>
    <mergeCell ref="B3:BK3"/>
    <mergeCell ref="C4:BX4"/>
    <mergeCell ref="A16:B16"/>
    <mergeCell ref="D6:BX6"/>
    <mergeCell ref="A6:B7"/>
    <mergeCell ref="A11:B11"/>
    <mergeCell ref="A8:B8"/>
    <mergeCell ref="A9:B9"/>
    <mergeCell ref="A13:B13"/>
    <mergeCell ref="A14:B14"/>
    <mergeCell ref="A10:B10"/>
    <mergeCell ref="K5:P5"/>
    <mergeCell ref="D37:BX37"/>
    <mergeCell ref="A51:B51"/>
    <mergeCell ref="A60:B60"/>
    <mergeCell ref="A47:B47"/>
    <mergeCell ref="A48:B48"/>
    <mergeCell ref="A49:B49"/>
    <mergeCell ref="A50:B50"/>
    <mergeCell ref="A37:B38"/>
    <mergeCell ref="A44:B44"/>
    <mergeCell ref="A45:B45"/>
    <mergeCell ref="A39:B39"/>
    <mergeCell ref="A40:B40"/>
    <mergeCell ref="A41:B41"/>
    <mergeCell ref="A42:B42"/>
    <mergeCell ref="A43:B43"/>
    <mergeCell ref="A46:B46"/>
    <mergeCell ref="A61:B61"/>
    <mergeCell ref="A52:B52"/>
    <mergeCell ref="A53:B53"/>
    <mergeCell ref="A55:B55"/>
    <mergeCell ref="A56:B56"/>
    <mergeCell ref="A57:B57"/>
    <mergeCell ref="A58:B58"/>
    <mergeCell ref="A59:B59"/>
  </mergeCells>
  <pageMargins left="0.70866141732283472" right="0.70866141732283472" top="0.74803149606299213" bottom="0.74803149606299213" header="0" footer="0"/>
  <pageSetup paperSize="9" scale="52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7"/>
  <sheetViews>
    <sheetView zoomScale="80" zoomScaleNormal="80" workbookViewId="0">
      <selection activeCell="Q35" sqref="Q35"/>
    </sheetView>
  </sheetViews>
  <sheetFormatPr defaultColWidth="9" defaultRowHeight="15" customHeight="1"/>
  <cols>
    <col min="1" max="1" width="24.75" customWidth="1"/>
    <col min="2" max="2" width="9.5" customWidth="1"/>
    <col min="3" max="3" width="8.375" bestFit="1" customWidth="1"/>
    <col min="4" max="5" width="8.375" hidden="1" customWidth="1"/>
    <col min="6" max="6" width="9.5" bestFit="1" customWidth="1"/>
    <col min="7" max="7" width="7.75" hidden="1" customWidth="1"/>
    <col min="8" max="8" width="9.5" hidden="1" customWidth="1"/>
    <col min="9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9.5" bestFit="1" customWidth="1"/>
    <col min="18" max="20" width="9.125" hidden="1" customWidth="1"/>
    <col min="21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8.375" hidden="1" customWidth="1"/>
    <col min="29" max="29" width="9.125" bestFit="1" customWidth="1"/>
    <col min="30" max="32" width="7.375" hidden="1" customWidth="1"/>
    <col min="33" max="33" width="8.375" bestFit="1" customWidth="1"/>
    <col min="34" max="39" width="7.375" hidden="1" customWidth="1"/>
    <col min="40" max="40" width="8.625" hidden="1" customWidth="1"/>
    <col min="41" max="41" width="8.375" bestFit="1" customWidth="1"/>
    <col min="42" max="43" width="8.375" hidden="1" customWidth="1"/>
    <col min="44" max="44" width="9" hidden="1" customWidth="1"/>
    <col min="45" max="45" width="7.375" hidden="1" customWidth="1"/>
    <col min="46" max="46" width="9.5" bestFit="1" customWidth="1"/>
    <col min="47" max="47" width="7.375" hidden="1" customWidth="1"/>
    <col min="48" max="48" width="9" hidden="1" customWidth="1"/>
    <col min="49" max="49" width="8.375" hidden="1" customWidth="1"/>
    <col min="50" max="50" width="9.125" bestFit="1" customWidth="1"/>
    <col min="51" max="51" width="9" hidden="1" customWidth="1"/>
    <col min="52" max="52" width="7.375" hidden="1" customWidth="1"/>
    <col min="53" max="53" width="8.375" hidden="1" customWidth="1"/>
    <col min="54" max="54" width="9.875" bestFit="1" customWidth="1"/>
    <col min="55" max="60" width="8.375" hidden="1" customWidth="1"/>
    <col min="61" max="61" width="8.375" bestFit="1" customWidth="1"/>
    <col min="62" max="62" width="8.5" bestFit="1" customWidth="1"/>
    <col min="63" max="63" width="8" bestFit="1" customWidth="1"/>
    <col min="64" max="64" width="8.875" bestFit="1" customWidth="1"/>
    <col min="65" max="66" width="8.375" hidden="1" customWidth="1"/>
    <col min="67" max="67" width="8" bestFit="1" customWidth="1"/>
    <col min="68" max="68" width="6.375" hidden="1" customWidth="1"/>
    <col min="69" max="69" width="9.5" hidden="1" customWidth="1"/>
    <col min="70" max="73" width="8.375" hidden="1" customWidth="1"/>
    <col min="74" max="74" width="9.5" hidden="1" customWidth="1"/>
    <col min="75" max="75" width="8" hidden="1" customWidth="1"/>
    <col min="76" max="76" width="8.875" bestFit="1" customWidth="1"/>
    <col min="77" max="78" width="9.125" hidden="1" customWidth="1"/>
    <col min="79" max="79" width="7.625" hidden="1" customWidth="1"/>
  </cols>
  <sheetData>
    <row r="1" spans="1:79" ht="18.75">
      <c r="A1" s="601" t="str">
        <f>'Автомат. ввод'!N10</f>
        <v>МКОУ " _________________ СОШ"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602" t="s">
        <v>47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2"/>
      <c r="BA2" s="602"/>
      <c r="BB2" s="602"/>
      <c r="BC2" s="602"/>
      <c r="BD2" s="602"/>
      <c r="BE2" s="602"/>
      <c r="BF2" s="602"/>
      <c r="BG2" s="602"/>
      <c r="BH2" s="602"/>
      <c r="BI2" s="602"/>
      <c r="BJ2" s="602"/>
      <c r="BK2" s="6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6"/>
      <c r="B3" s="603" t="s">
        <v>48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15</v>
      </c>
      <c r="C4" s="604" t="str">
        <f>ССЫЛКИ!A5</f>
        <v>Октябрь 2024 г.</v>
      </c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1"/>
      <c r="BZ4" s="1"/>
      <c r="CA4" s="1"/>
    </row>
    <row r="5" spans="1:79" ht="20.25">
      <c r="A5" s="1"/>
      <c r="B5" s="254" t="s">
        <v>290</v>
      </c>
      <c r="C5" s="10"/>
      <c r="D5" s="10"/>
      <c r="E5" s="10"/>
      <c r="F5" s="10"/>
      <c r="G5" s="10"/>
      <c r="H5" s="10"/>
      <c r="I5" s="10"/>
      <c r="J5" s="10"/>
      <c r="K5" s="11"/>
      <c r="L5" s="611" t="str">
        <f>VLOOKUP(B4,Общее_количество_учащихся,2,FALSE)</f>
        <v>Вторник</v>
      </c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1"/>
      <c r="AD5" s="287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605" t="s">
        <v>50</v>
      </c>
      <c r="B6" s="606"/>
      <c r="C6" s="13"/>
      <c r="D6" s="609" t="s">
        <v>51</v>
      </c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610"/>
      <c r="AF6" s="610"/>
      <c r="AG6" s="610"/>
      <c r="AH6" s="610"/>
      <c r="AI6" s="610"/>
      <c r="AJ6" s="610"/>
      <c r="AK6" s="610"/>
      <c r="AL6" s="610"/>
      <c r="AM6" s="610"/>
      <c r="AN6" s="610"/>
      <c r="AO6" s="610"/>
      <c r="AP6" s="610"/>
      <c r="AQ6" s="610"/>
      <c r="AR6" s="610"/>
      <c r="AS6" s="610"/>
      <c r="AT6" s="610"/>
      <c r="AU6" s="610"/>
      <c r="AV6" s="610"/>
      <c r="AW6" s="610"/>
      <c r="AX6" s="610"/>
      <c r="AY6" s="610"/>
      <c r="AZ6" s="610"/>
      <c r="BA6" s="610"/>
      <c r="BB6" s="610"/>
      <c r="BC6" s="610"/>
      <c r="BD6" s="610"/>
      <c r="BE6" s="610"/>
      <c r="BF6" s="610"/>
      <c r="BG6" s="610"/>
      <c r="BH6" s="610"/>
      <c r="BI6" s="610"/>
      <c r="BJ6" s="610"/>
      <c r="BK6" s="610"/>
      <c r="BL6" s="610"/>
      <c r="BM6" s="610"/>
      <c r="BN6" s="610"/>
      <c r="BO6" s="610"/>
      <c r="BP6" s="610"/>
      <c r="BQ6" s="610"/>
      <c r="BR6" s="610"/>
      <c r="BS6" s="610"/>
      <c r="BT6" s="610"/>
      <c r="BU6" s="610"/>
      <c r="BV6" s="610"/>
      <c r="BW6" s="610"/>
      <c r="BX6" s="610"/>
      <c r="BY6" s="1"/>
      <c r="BZ6" s="1"/>
      <c r="CA6" s="1"/>
    </row>
    <row r="7" spans="1:79" ht="202.15" customHeight="1">
      <c r="A7" s="607"/>
      <c r="B7" s="608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"/>
    </row>
    <row r="8" spans="1:79">
      <c r="A8" s="599" t="s">
        <v>349</v>
      </c>
      <c r="B8" s="600"/>
      <c r="C8" s="15"/>
      <c r="D8" s="15"/>
      <c r="E8" s="15"/>
      <c r="F8" s="15">
        <v>60</v>
      </c>
      <c r="G8" s="15"/>
      <c r="H8" s="15"/>
      <c r="I8" s="15"/>
      <c r="J8" s="15"/>
      <c r="K8" s="15"/>
      <c r="L8" s="15">
        <v>3.7</v>
      </c>
      <c r="M8" s="15"/>
      <c r="N8" s="15">
        <v>0.97</v>
      </c>
      <c r="O8" s="15"/>
      <c r="P8" s="15"/>
      <c r="Q8" s="15"/>
      <c r="R8" s="15"/>
      <c r="S8" s="15"/>
      <c r="T8" s="15"/>
      <c r="U8" s="15"/>
      <c r="V8" s="15"/>
      <c r="W8" s="15"/>
      <c r="X8" s="349"/>
      <c r="Y8" s="15"/>
      <c r="Z8" s="15"/>
      <c r="AA8" s="15"/>
      <c r="AB8" s="15"/>
      <c r="AC8" s="15"/>
      <c r="AD8" s="15"/>
      <c r="AE8" s="15"/>
      <c r="AF8" s="15"/>
      <c r="AG8" s="15">
        <v>70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46">
        <f>SUMPRODUCT($E8:$BZ8,$E$51:$BZ$51)/1000</f>
        <v>47.055500000000002</v>
      </c>
    </row>
    <row r="9" spans="1:79">
      <c r="A9" s="599" t="s">
        <v>61</v>
      </c>
      <c r="B9" s="60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349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246">
        <f>SUMPRODUCT(M9:BZ9,M20:BZ20)/1000-SUMPRODUCT(Q9,Q20)/1000+Q20*Q9</f>
        <v>7.9594999999999994</v>
      </c>
    </row>
    <row r="10" spans="1:79">
      <c r="A10" s="12" t="s">
        <v>319</v>
      </c>
      <c r="B10" s="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349"/>
      <c r="Y10" s="15"/>
      <c r="Z10" s="15"/>
      <c r="AA10" s="388">
        <v>201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246">
        <f>SUMPRODUCT($E10:$BZ10,$E$51:$BZ$51)/1000</f>
        <v>17.085000000000001</v>
      </c>
    </row>
    <row r="11" spans="1:79">
      <c r="A11" s="597" t="s">
        <v>301</v>
      </c>
      <c r="B11" s="598"/>
      <c r="C11" s="300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350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>
        <v>40</v>
      </c>
      <c r="BY11" s="16"/>
      <c r="BZ11" s="16"/>
      <c r="CA11" s="246">
        <f>SUMPRODUCT($E11:$BZ11,$E$51:$BZ$51)/1000</f>
        <v>2.3199999999999998</v>
      </c>
    </row>
    <row r="12" spans="1:79">
      <c r="A12" s="597"/>
      <c r="B12" s="598"/>
      <c r="C12" s="271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306"/>
      <c r="S12" s="266"/>
      <c r="T12" s="294"/>
      <c r="U12" s="266"/>
      <c r="V12" s="266"/>
      <c r="W12" s="266"/>
      <c r="X12" s="351"/>
      <c r="Y12" s="266"/>
      <c r="Z12" s="266"/>
      <c r="AA12" s="266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93"/>
      <c r="BY12" s="300"/>
      <c r="BZ12" s="79"/>
      <c r="CA12" s="246">
        <f>SUMPRODUCT($E12:$BZ12,$E$51:$BZ$51)/1000</f>
        <v>0</v>
      </c>
    </row>
    <row r="13" spans="1:79">
      <c r="A13" s="599"/>
      <c r="B13" s="600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372"/>
      <c r="N13" s="372"/>
      <c r="O13" s="372"/>
      <c r="P13" s="372"/>
      <c r="Q13" s="321"/>
      <c r="R13" s="293"/>
      <c r="S13" s="266"/>
      <c r="T13" s="266"/>
      <c r="U13" s="266"/>
      <c r="V13" s="266"/>
      <c r="W13" s="266"/>
      <c r="X13" s="353"/>
      <c r="Y13" s="266"/>
      <c r="Z13" s="266"/>
      <c r="AA13" s="15"/>
      <c r="AB13" s="293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94"/>
      <c r="BY13" s="266"/>
      <c r="BZ13" s="266"/>
      <c r="CA13" s="246">
        <f>SUMPRODUCT($E13:$BZ13,$E$51:$BZ$51)/1000</f>
        <v>0</v>
      </c>
    </row>
    <row r="14" spans="1:79">
      <c r="A14" s="599"/>
      <c r="B14" s="60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352"/>
      <c r="Y14" s="270"/>
      <c r="Z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270"/>
      <c r="BY14" s="301"/>
      <c r="BZ14" s="301"/>
      <c r="CA14" s="246">
        <f>SUMPRODUCT($E14:$BZ14,$E$51:$BZ$51)/1000</f>
        <v>0</v>
      </c>
    </row>
    <row r="15" spans="1:79">
      <c r="A15" s="591"/>
      <c r="B15" s="5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49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46"/>
    </row>
    <row r="16" spans="1:79" hidden="1">
      <c r="A16" s="599"/>
      <c r="B16" s="60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60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3.7</v>
      </c>
      <c r="M16" s="15">
        <f t="shared" si="0"/>
        <v>0</v>
      </c>
      <c r="N16" s="15">
        <f t="shared" si="0"/>
        <v>1.97</v>
      </c>
      <c r="O16" s="15">
        <f t="shared" si="0"/>
        <v>0</v>
      </c>
      <c r="P16" s="15">
        <f t="shared" si="0"/>
        <v>0</v>
      </c>
      <c r="Q16" s="15">
        <f t="shared" si="0"/>
        <v>1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201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70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40</v>
      </c>
      <c r="BY16" s="16">
        <f t="shared" si="0"/>
        <v>0</v>
      </c>
      <c r="BZ16" s="16">
        <f t="shared" si="0"/>
        <v>0</v>
      </c>
      <c r="CA16" s="1"/>
    </row>
    <row r="17" spans="1:79" hidden="1">
      <c r="A17" s="623" t="s">
        <v>54</v>
      </c>
      <c r="B17" s="624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616" t="s">
        <v>54</v>
      </c>
      <c r="B18" s="617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6.5" thickTop="1">
      <c r="A19" s="593" t="s">
        <v>55</v>
      </c>
      <c r="B19" s="594"/>
      <c r="C19" s="423"/>
      <c r="D19" s="424">
        <f t="shared" ref="D19:P19" si="3">D16*D17/1000</f>
        <v>0</v>
      </c>
      <c r="E19" s="425">
        <f t="shared" si="3"/>
        <v>0</v>
      </c>
      <c r="F19" s="439">
        <f t="shared" si="3"/>
        <v>6</v>
      </c>
      <c r="G19" s="439">
        <f>G16*G17</f>
        <v>0</v>
      </c>
      <c r="H19" s="439">
        <f t="shared" si="3"/>
        <v>0</v>
      </c>
      <c r="I19" s="439">
        <f t="shared" si="3"/>
        <v>0</v>
      </c>
      <c r="J19" s="439">
        <f t="shared" si="3"/>
        <v>0</v>
      </c>
      <c r="K19" s="439">
        <f t="shared" si="3"/>
        <v>0</v>
      </c>
      <c r="L19" s="439">
        <f t="shared" si="3"/>
        <v>0.37</v>
      </c>
      <c r="M19" s="439">
        <f t="shared" si="3"/>
        <v>0</v>
      </c>
      <c r="N19" s="439">
        <f t="shared" si="3"/>
        <v>0.19700000000000001</v>
      </c>
      <c r="O19" s="439">
        <f t="shared" si="3"/>
        <v>0</v>
      </c>
      <c r="P19" s="439">
        <f t="shared" si="3"/>
        <v>0</v>
      </c>
      <c r="Q19" s="439">
        <f>Q16*Q17</f>
        <v>100</v>
      </c>
      <c r="R19" s="439">
        <f t="shared" ref="R19:BZ19" si="4">R16*R17/1000</f>
        <v>0</v>
      </c>
      <c r="S19" s="439">
        <f t="shared" si="4"/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20.100000000000001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7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0.5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si="4"/>
        <v>0</v>
      </c>
      <c r="BQ19" s="439">
        <f t="shared" si="4"/>
        <v>0</v>
      </c>
      <c r="BR19" s="439">
        <f t="shared" si="4"/>
        <v>0</v>
      </c>
      <c r="BS19" s="439">
        <f t="shared" si="4"/>
        <v>0</v>
      </c>
      <c r="BT19" s="439">
        <f t="shared" si="4"/>
        <v>0</v>
      </c>
      <c r="BU19" s="439">
        <f t="shared" si="4"/>
        <v>0</v>
      </c>
      <c r="BV19" s="439">
        <f t="shared" si="4"/>
        <v>0</v>
      </c>
      <c r="BW19" s="439">
        <f t="shared" si="4"/>
        <v>0</v>
      </c>
      <c r="BX19" s="439">
        <f t="shared" si="4"/>
        <v>4</v>
      </c>
      <c r="BY19" s="397">
        <f t="shared" si="4"/>
        <v>0</v>
      </c>
      <c r="BZ19" s="397">
        <f t="shared" si="4"/>
        <v>0</v>
      </c>
      <c r="CA19" s="1"/>
    </row>
    <row r="20" spans="1:79" ht="15.75">
      <c r="A20" s="593" t="s">
        <v>46</v>
      </c>
      <c r="B20" s="594"/>
      <c r="C20" s="423"/>
      <c r="D20" s="426">
        <f>ССЫЛКИ!B3</f>
        <v>105</v>
      </c>
      <c r="E20" s="426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  <c r="CA20" s="1"/>
    </row>
    <row r="21" spans="1:79" ht="15.75" customHeight="1">
      <c r="A21" s="593" t="s">
        <v>56</v>
      </c>
      <c r="B21" s="594"/>
      <c r="C21" s="441">
        <f>SUM(D21:BZ21)</f>
        <v>7442</v>
      </c>
      <c r="D21" s="427">
        <f t="shared" ref="D21:BZ21" si="5">D19*D20</f>
        <v>0</v>
      </c>
      <c r="E21" s="428">
        <f t="shared" si="5"/>
        <v>0</v>
      </c>
      <c r="F21" s="438">
        <f t="shared" si="5"/>
        <v>3540</v>
      </c>
      <c r="G21" s="439">
        <f t="shared" si="5"/>
        <v>0</v>
      </c>
      <c r="H21" s="439">
        <f t="shared" si="5"/>
        <v>0</v>
      </c>
      <c r="I21" s="439">
        <f t="shared" si="5"/>
        <v>0</v>
      </c>
      <c r="J21" s="439">
        <f t="shared" si="5"/>
        <v>0</v>
      </c>
      <c r="K21" s="439">
        <f t="shared" si="5"/>
        <v>0</v>
      </c>
      <c r="L21" s="439">
        <f t="shared" si="5"/>
        <v>49.58</v>
      </c>
      <c r="M21" s="439">
        <f t="shared" si="5"/>
        <v>0</v>
      </c>
      <c r="N21" s="439">
        <f t="shared" si="5"/>
        <v>1.9700000000000002</v>
      </c>
      <c r="O21" s="439">
        <f t="shared" si="5"/>
        <v>0</v>
      </c>
      <c r="P21" s="439">
        <f t="shared" si="5"/>
        <v>0</v>
      </c>
      <c r="Q21" s="439">
        <f t="shared" si="5"/>
        <v>794.94999999999993</v>
      </c>
      <c r="R21" s="439">
        <f t="shared" si="5"/>
        <v>0</v>
      </c>
      <c r="S21" s="439">
        <f t="shared" si="5"/>
        <v>0</v>
      </c>
      <c r="T21" s="439">
        <f t="shared" si="5"/>
        <v>0</v>
      </c>
      <c r="U21" s="439">
        <f t="shared" si="5"/>
        <v>0</v>
      </c>
      <c r="V21" s="439">
        <f t="shared" si="5"/>
        <v>0</v>
      </c>
      <c r="W21" s="439">
        <f t="shared" si="5"/>
        <v>0</v>
      </c>
      <c r="X21" s="439">
        <f t="shared" si="5"/>
        <v>0</v>
      </c>
      <c r="Y21" s="439">
        <f t="shared" si="5"/>
        <v>0</v>
      </c>
      <c r="Z21" s="439">
        <f t="shared" si="5"/>
        <v>0</v>
      </c>
      <c r="AA21" s="439">
        <f t="shared" si="5"/>
        <v>1708.5000000000002</v>
      </c>
      <c r="AB21" s="439">
        <f t="shared" si="5"/>
        <v>0</v>
      </c>
      <c r="AC21" s="439">
        <f t="shared" si="5"/>
        <v>0</v>
      </c>
      <c r="AD21" s="439">
        <f t="shared" si="5"/>
        <v>0</v>
      </c>
      <c r="AE21" s="439">
        <f t="shared" si="5"/>
        <v>0</v>
      </c>
      <c r="AF21" s="439">
        <f t="shared" si="5"/>
        <v>0</v>
      </c>
      <c r="AG21" s="439">
        <f t="shared" si="5"/>
        <v>630</v>
      </c>
      <c r="AH21" s="439">
        <f t="shared" si="5"/>
        <v>0</v>
      </c>
      <c r="AI21" s="439">
        <f t="shared" si="5"/>
        <v>0</v>
      </c>
      <c r="AJ21" s="439">
        <f t="shared" si="5"/>
        <v>0</v>
      </c>
      <c r="AK21" s="439">
        <f t="shared" si="5"/>
        <v>0</v>
      </c>
      <c r="AL21" s="439">
        <f t="shared" si="5"/>
        <v>0</v>
      </c>
      <c r="AM21" s="439">
        <f t="shared" si="5"/>
        <v>0</v>
      </c>
      <c r="AN21" s="439">
        <f t="shared" si="5"/>
        <v>0</v>
      </c>
      <c r="AO21" s="439">
        <f t="shared" si="5"/>
        <v>0</v>
      </c>
      <c r="AP21" s="439">
        <f t="shared" si="5"/>
        <v>0</v>
      </c>
      <c r="AQ21" s="439">
        <f t="shared" si="5"/>
        <v>0</v>
      </c>
      <c r="AR21" s="439">
        <f t="shared" si="5"/>
        <v>0</v>
      </c>
      <c r="AS21" s="439">
        <f t="shared" si="5"/>
        <v>0</v>
      </c>
      <c r="AT21" s="439">
        <f t="shared" si="5"/>
        <v>485</v>
      </c>
      <c r="AU21" s="439">
        <f t="shared" si="5"/>
        <v>0</v>
      </c>
      <c r="AV21" s="439">
        <f t="shared" si="5"/>
        <v>0</v>
      </c>
      <c r="AW21" s="439">
        <f t="shared" si="5"/>
        <v>0</v>
      </c>
      <c r="AX21" s="439">
        <f t="shared" si="5"/>
        <v>0</v>
      </c>
      <c r="AY21" s="439">
        <f t="shared" si="5"/>
        <v>0</v>
      </c>
      <c r="AZ21" s="439">
        <f t="shared" si="5"/>
        <v>0</v>
      </c>
      <c r="BA21" s="439">
        <f t="shared" si="5"/>
        <v>0</v>
      </c>
      <c r="BB21" s="439">
        <f t="shared" si="5"/>
        <v>0</v>
      </c>
      <c r="BC21" s="439">
        <f t="shared" si="5"/>
        <v>0</v>
      </c>
      <c r="BD21" s="439">
        <f t="shared" si="5"/>
        <v>0</v>
      </c>
      <c r="BE21" s="439">
        <f t="shared" si="5"/>
        <v>0</v>
      </c>
      <c r="BF21" s="439">
        <f t="shared" si="5"/>
        <v>0</v>
      </c>
      <c r="BG21" s="439">
        <f t="shared" si="5"/>
        <v>0</v>
      </c>
      <c r="BH21" s="439">
        <f t="shared" si="5"/>
        <v>0</v>
      </c>
      <c r="BI21" s="439">
        <f t="shared" si="5"/>
        <v>0</v>
      </c>
      <c r="BJ21" s="439">
        <f t="shared" si="5"/>
        <v>0</v>
      </c>
      <c r="BK21" s="439">
        <f t="shared" si="5"/>
        <v>0</v>
      </c>
      <c r="BL21" s="439">
        <f t="shared" si="5"/>
        <v>0</v>
      </c>
      <c r="BM21" s="439">
        <f t="shared" si="5"/>
        <v>0</v>
      </c>
      <c r="BN21" s="439">
        <f t="shared" si="5"/>
        <v>0</v>
      </c>
      <c r="BO21" s="439">
        <f t="shared" si="5"/>
        <v>0</v>
      </c>
      <c r="BP21" s="439">
        <f t="shared" si="5"/>
        <v>0</v>
      </c>
      <c r="BQ21" s="439">
        <f t="shared" si="5"/>
        <v>0</v>
      </c>
      <c r="BR21" s="439">
        <f t="shared" si="5"/>
        <v>0</v>
      </c>
      <c r="BS21" s="439">
        <f t="shared" si="5"/>
        <v>0</v>
      </c>
      <c r="BT21" s="439">
        <f t="shared" si="5"/>
        <v>0</v>
      </c>
      <c r="BU21" s="439">
        <f t="shared" si="5"/>
        <v>0</v>
      </c>
      <c r="BV21" s="439">
        <f t="shared" si="5"/>
        <v>0</v>
      </c>
      <c r="BW21" s="439">
        <f t="shared" si="5"/>
        <v>0</v>
      </c>
      <c r="BX21" s="439">
        <f t="shared" si="5"/>
        <v>232</v>
      </c>
      <c r="BY21" s="396">
        <f t="shared" si="5"/>
        <v>0</v>
      </c>
      <c r="BZ21" s="396">
        <f t="shared" si="5"/>
        <v>0</v>
      </c>
      <c r="CA21" s="1"/>
    </row>
    <row r="22" spans="1:79" ht="15.75">
      <c r="A22" s="593" t="s">
        <v>57</v>
      </c>
      <c r="B22" s="594"/>
      <c r="C22" s="442">
        <f>C21/C18</f>
        <v>74.42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5"/>
      <c r="C23" s="25">
        <v>0.56620000000000004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>
        <f>ROUND((((89-C22))*100+SUM(N8:P15)),4)</f>
        <v>1459.97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599"/>
      <c r="B28" s="60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60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3.7</v>
      </c>
      <c r="M28" s="15">
        <f t="shared" si="6"/>
        <v>0</v>
      </c>
      <c r="N28" s="15">
        <f t="shared" si="6"/>
        <v>1.97</v>
      </c>
      <c r="O28" s="15">
        <f t="shared" si="6"/>
        <v>0</v>
      </c>
      <c r="P28" s="15">
        <f t="shared" si="6"/>
        <v>0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201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70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Z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40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idden="1">
      <c r="A31" s="588" t="s">
        <v>55</v>
      </c>
      <c r="B31" s="589"/>
      <c r="C31" s="20"/>
      <c r="D31" s="80">
        <f>D28*D29/1000</f>
        <v>0</v>
      </c>
      <c r="E31" s="22">
        <f t="shared" ref="E31:P31" si="10">E28*E29/1000</f>
        <v>0</v>
      </c>
      <c r="F31" s="22">
        <f t="shared" si="10"/>
        <v>6</v>
      </c>
      <c r="G31" s="21">
        <f>G28*G29</f>
        <v>0</v>
      </c>
      <c r="H31" s="21">
        <f t="shared" si="10"/>
        <v>0</v>
      </c>
      <c r="I31" s="21">
        <f t="shared" si="10"/>
        <v>0</v>
      </c>
      <c r="J31" s="22">
        <f t="shared" si="10"/>
        <v>0</v>
      </c>
      <c r="K31" s="22">
        <f t="shared" si="10"/>
        <v>0</v>
      </c>
      <c r="L31" s="22">
        <f t="shared" si="10"/>
        <v>0.37</v>
      </c>
      <c r="M31" s="22">
        <f t="shared" si="10"/>
        <v>0</v>
      </c>
      <c r="N31" s="22">
        <f t="shared" si="10"/>
        <v>0.19700000000000001</v>
      </c>
      <c r="O31" s="22">
        <f t="shared" si="10"/>
        <v>0</v>
      </c>
      <c r="P31" s="22">
        <f t="shared" si="10"/>
        <v>0</v>
      </c>
      <c r="Q31" s="22">
        <f>Q28*Q29</f>
        <v>100</v>
      </c>
      <c r="R31" s="22">
        <f t="shared" ref="R31:BZ31" si="11">R28*R29/1000</f>
        <v>0</v>
      </c>
      <c r="S31" s="22">
        <f t="shared" si="11"/>
        <v>0</v>
      </c>
      <c r="T31" s="22">
        <f t="shared" si="11"/>
        <v>0</v>
      </c>
      <c r="U31" s="22">
        <f t="shared" si="11"/>
        <v>0</v>
      </c>
      <c r="V31" s="22">
        <f t="shared" si="11"/>
        <v>0</v>
      </c>
      <c r="W31" s="22">
        <f t="shared" si="11"/>
        <v>0</v>
      </c>
      <c r="X31" s="22">
        <f t="shared" si="11"/>
        <v>0</v>
      </c>
      <c r="Y31" s="22">
        <f t="shared" si="11"/>
        <v>0</v>
      </c>
      <c r="Z31" s="22">
        <f t="shared" si="11"/>
        <v>0</v>
      </c>
      <c r="AA31" s="22">
        <f t="shared" si="11"/>
        <v>20.100000000000001</v>
      </c>
      <c r="AB31" s="22">
        <f t="shared" si="11"/>
        <v>0</v>
      </c>
      <c r="AC31" s="22">
        <f t="shared" si="11"/>
        <v>0</v>
      </c>
      <c r="AD31" s="22">
        <f t="shared" si="11"/>
        <v>0</v>
      </c>
      <c r="AE31" s="22">
        <f t="shared" si="11"/>
        <v>0</v>
      </c>
      <c r="AF31" s="22">
        <f t="shared" si="11"/>
        <v>0</v>
      </c>
      <c r="AG31" s="22">
        <f t="shared" si="11"/>
        <v>7</v>
      </c>
      <c r="AH31" s="22">
        <f t="shared" si="11"/>
        <v>0</v>
      </c>
      <c r="AI31" s="22">
        <f t="shared" si="11"/>
        <v>0</v>
      </c>
      <c r="AJ31" s="22">
        <f t="shared" si="11"/>
        <v>0</v>
      </c>
      <c r="AK31" s="22">
        <f t="shared" si="11"/>
        <v>0</v>
      </c>
      <c r="AL31" s="22">
        <f t="shared" si="11"/>
        <v>0</v>
      </c>
      <c r="AM31" s="22">
        <f t="shared" si="11"/>
        <v>0</v>
      </c>
      <c r="AN31" s="22">
        <f t="shared" si="11"/>
        <v>0</v>
      </c>
      <c r="AO31" s="22">
        <f t="shared" si="11"/>
        <v>0</v>
      </c>
      <c r="AP31" s="22">
        <f t="shared" si="11"/>
        <v>0</v>
      </c>
      <c r="AQ31" s="22">
        <f t="shared" si="11"/>
        <v>0</v>
      </c>
      <c r="AR31" s="22">
        <f t="shared" si="11"/>
        <v>0</v>
      </c>
      <c r="AS31" s="22">
        <f t="shared" si="11"/>
        <v>0</v>
      </c>
      <c r="AT31" s="22">
        <f t="shared" si="11"/>
        <v>0.5</v>
      </c>
      <c r="AU31" s="22">
        <f t="shared" si="11"/>
        <v>0</v>
      </c>
      <c r="AV31" s="22">
        <f t="shared" si="11"/>
        <v>0</v>
      </c>
      <c r="AW31" s="22">
        <f t="shared" si="11"/>
        <v>0</v>
      </c>
      <c r="AX31" s="22">
        <f t="shared" si="11"/>
        <v>0</v>
      </c>
      <c r="AY31" s="22">
        <f t="shared" si="11"/>
        <v>0</v>
      </c>
      <c r="AZ31" s="22">
        <f t="shared" si="11"/>
        <v>0</v>
      </c>
      <c r="BA31" s="22">
        <f t="shared" si="11"/>
        <v>0</v>
      </c>
      <c r="BB31" s="22">
        <f t="shared" si="11"/>
        <v>0</v>
      </c>
      <c r="BC31" s="22">
        <f t="shared" si="11"/>
        <v>0</v>
      </c>
      <c r="BD31" s="22">
        <f t="shared" si="11"/>
        <v>0</v>
      </c>
      <c r="BE31" s="22">
        <f t="shared" si="11"/>
        <v>0</v>
      </c>
      <c r="BF31" s="22">
        <f t="shared" si="11"/>
        <v>0</v>
      </c>
      <c r="BG31" s="22">
        <f t="shared" si="11"/>
        <v>0</v>
      </c>
      <c r="BH31" s="22">
        <f t="shared" si="11"/>
        <v>0</v>
      </c>
      <c r="BI31" s="22">
        <f t="shared" si="11"/>
        <v>0</v>
      </c>
      <c r="BJ31" s="22">
        <f t="shared" si="11"/>
        <v>0</v>
      </c>
      <c r="BK31" s="22">
        <f t="shared" si="11"/>
        <v>0</v>
      </c>
      <c r="BL31" s="22">
        <f t="shared" si="11"/>
        <v>0</v>
      </c>
      <c r="BM31" s="22">
        <f t="shared" si="11"/>
        <v>0</v>
      </c>
      <c r="BN31" s="22">
        <f t="shared" si="11"/>
        <v>0</v>
      </c>
      <c r="BO31" s="22">
        <f t="shared" si="11"/>
        <v>0</v>
      </c>
      <c r="BP31" s="22">
        <f t="shared" si="11"/>
        <v>0</v>
      </c>
      <c r="BQ31" s="22">
        <f t="shared" si="11"/>
        <v>0</v>
      </c>
      <c r="BR31" s="22">
        <f t="shared" si="11"/>
        <v>0</v>
      </c>
      <c r="BS31" s="22">
        <f t="shared" si="11"/>
        <v>0</v>
      </c>
      <c r="BT31" s="22">
        <f t="shared" si="11"/>
        <v>0</v>
      </c>
      <c r="BU31" s="22">
        <f t="shared" si="11"/>
        <v>0</v>
      </c>
      <c r="BV31" s="22">
        <f t="shared" si="11"/>
        <v>0</v>
      </c>
      <c r="BW31" s="22">
        <f t="shared" si="11"/>
        <v>0</v>
      </c>
      <c r="BX31" s="22">
        <f t="shared" si="11"/>
        <v>4</v>
      </c>
      <c r="BY31" s="22">
        <f t="shared" si="11"/>
        <v>0</v>
      </c>
      <c r="BZ31" s="22">
        <f t="shared" si="11"/>
        <v>0</v>
      </c>
      <c r="CA31" s="1"/>
    </row>
    <row r="32" spans="1:79" hidden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3540</v>
      </c>
      <c r="G33" s="24">
        <f t="shared" si="12"/>
        <v>0</v>
      </c>
      <c r="H33" s="24">
        <f t="shared" si="12"/>
        <v>0</v>
      </c>
      <c r="I33" s="24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49.58</v>
      </c>
      <c r="M33" s="92">
        <f t="shared" si="12"/>
        <v>0</v>
      </c>
      <c r="N33" s="92">
        <f t="shared" si="12"/>
        <v>1.9700000000000002</v>
      </c>
      <c r="O33" s="92">
        <f t="shared" si="12"/>
        <v>0</v>
      </c>
      <c r="P33" s="92">
        <f t="shared" si="12"/>
        <v>0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1708.5000000000002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630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485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0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72"/>
      <c r="B36" s="196" t="s">
        <v>292</v>
      </c>
      <c r="C36" s="173"/>
      <c r="D36" s="173" t="str">
        <f>IF(D21=D52,"х",FALSE)</f>
        <v>х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2"/>
    </row>
    <row r="37" spans="1:79" ht="15" customHeight="1">
      <c r="A37" s="605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59.7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>
      <c r="A39" s="591" t="s">
        <v>66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3.4</v>
      </c>
      <c r="M39" s="177"/>
      <c r="N39" s="177">
        <v>1.44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4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>
        <v>2</v>
      </c>
      <c r="AY39" s="177"/>
      <c r="AZ39" s="177"/>
      <c r="BA39" s="177"/>
      <c r="BB39" s="177">
        <v>56</v>
      </c>
      <c r="BC39" s="177"/>
      <c r="BD39" s="177"/>
      <c r="BE39" s="177"/>
      <c r="BF39" s="177"/>
      <c r="BG39" s="177"/>
      <c r="BH39" s="177"/>
      <c r="BI39" s="177">
        <v>29</v>
      </c>
      <c r="BJ39" s="177">
        <v>32</v>
      </c>
      <c r="BK39" s="177">
        <v>10</v>
      </c>
      <c r="BL39" s="177">
        <v>10</v>
      </c>
      <c r="BM39" s="177"/>
      <c r="BN39" s="177"/>
      <c r="BO39" s="177">
        <v>10</v>
      </c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8">
        <f t="shared" ref="CA39:CA44" si="14">SUMPRODUCT($E39:$BZ39,$E$51:$BZ$51)/1000</f>
        <v>19.616</v>
      </c>
    </row>
    <row r="40" spans="1:79">
      <c r="A40" s="599" t="s">
        <v>324</v>
      </c>
      <c r="B40" s="600"/>
      <c r="C40" s="177"/>
      <c r="D40" s="177"/>
      <c r="E40" s="177"/>
      <c r="F40" s="177">
        <v>60</v>
      </c>
      <c r="G40" s="177"/>
      <c r="H40" s="177"/>
      <c r="I40" s="177"/>
      <c r="J40" s="177"/>
      <c r="K40" s="177"/>
      <c r="L40" s="15">
        <v>3.5</v>
      </c>
      <c r="M40" s="177"/>
      <c r="N40" s="177">
        <v>1.5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>
        <v>46</v>
      </c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248">
        <f t="shared" si="14"/>
        <v>41.043999999999997</v>
      </c>
    </row>
    <row r="41" spans="1:79">
      <c r="A41" s="599" t="s">
        <v>286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>
        <v>10</v>
      </c>
      <c r="N41" s="177"/>
      <c r="O41" s="177"/>
      <c r="P41" s="177">
        <v>1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248">
        <f t="shared" si="14"/>
        <v>1.74</v>
      </c>
    </row>
    <row r="42" spans="1:79">
      <c r="A42" s="599" t="s">
        <v>341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>
        <v>10</v>
      </c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>
        <v>0</v>
      </c>
      <c r="BX42" s="177">
        <v>40</v>
      </c>
      <c r="BY42" s="193"/>
      <c r="BZ42" s="193"/>
      <c r="CA42" s="248">
        <f t="shared" si="14"/>
        <v>12.02</v>
      </c>
    </row>
    <row r="43" spans="1:79">
      <c r="A43" s="599"/>
      <c r="B43" s="600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93"/>
      <c r="BZ43" s="193"/>
      <c r="CA43" s="248">
        <f t="shared" si="14"/>
        <v>0</v>
      </c>
    </row>
    <row r="44" spans="1:79">
      <c r="A44" s="599"/>
      <c r="B44" s="613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93"/>
      <c r="BZ44" s="193"/>
      <c r="CA44" s="248">
        <f t="shared" si="14"/>
        <v>0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93"/>
      <c r="BZ45" s="193"/>
      <c r="CA45" s="248"/>
    </row>
    <row r="46" spans="1:79" hidden="1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93"/>
      <c r="BZ46" s="193"/>
      <c r="CA46" s="172"/>
    </row>
    <row r="47" spans="1:79" hidden="1">
      <c r="A47" s="612"/>
      <c r="B47" s="613"/>
      <c r="C47" s="177"/>
      <c r="D47" s="177">
        <f t="shared" ref="D47:BO47" si="15">SUM(D39:D45)</f>
        <v>0</v>
      </c>
      <c r="E47" s="177">
        <f t="shared" si="15"/>
        <v>0</v>
      </c>
      <c r="F47" s="177">
        <f t="shared" si="15"/>
        <v>60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6.9</v>
      </c>
      <c r="M47" s="177">
        <f t="shared" si="15"/>
        <v>10</v>
      </c>
      <c r="N47" s="177">
        <f t="shared" si="15"/>
        <v>2.94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4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46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12</v>
      </c>
      <c r="AU47" s="177">
        <f t="shared" si="15"/>
        <v>0</v>
      </c>
      <c r="AV47" s="177">
        <f t="shared" si="15"/>
        <v>0</v>
      </c>
      <c r="AW47" s="177">
        <f t="shared" si="15"/>
        <v>0</v>
      </c>
      <c r="AX47" s="177">
        <f t="shared" si="15"/>
        <v>2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56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29</v>
      </c>
      <c r="BJ47" s="177">
        <f t="shared" si="15"/>
        <v>32</v>
      </c>
      <c r="BK47" s="177">
        <f t="shared" si="15"/>
        <v>10</v>
      </c>
      <c r="BL47" s="177">
        <f t="shared" si="15"/>
        <v>10</v>
      </c>
      <c r="BM47" s="177">
        <f t="shared" si="15"/>
        <v>0</v>
      </c>
      <c r="BN47" s="177">
        <f t="shared" si="15"/>
        <v>0</v>
      </c>
      <c r="BO47" s="177">
        <f t="shared" si="15"/>
        <v>10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0</v>
      </c>
      <c r="BW47" s="177">
        <f t="shared" si="16"/>
        <v>0</v>
      </c>
      <c r="BX47" s="177">
        <f t="shared" si="16"/>
        <v>40</v>
      </c>
      <c r="BY47" s="193">
        <f t="shared" si="16"/>
        <v>0</v>
      </c>
      <c r="BZ47" s="193">
        <f t="shared" si="16"/>
        <v>0</v>
      </c>
      <c r="CA47" s="172"/>
    </row>
    <row r="48" spans="1:79" hidden="1">
      <c r="A48" s="614" t="s">
        <v>54</v>
      </c>
      <c r="B48" s="615"/>
      <c r="C48" s="177">
        <f>C49</f>
        <v>100</v>
      </c>
      <c r="D48" s="177">
        <f>C48</f>
        <v>100</v>
      </c>
      <c r="E48" s="177">
        <f t="shared" ref="E48:BP48" si="17">D48</f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si="17"/>
        <v>100</v>
      </c>
      <c r="BQ48" s="177">
        <f t="shared" ref="BQ48:BZ48" si="18">BP48</f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94">
        <f t="shared" si="18"/>
        <v>100</v>
      </c>
      <c r="BZ48" s="194">
        <f t="shared" si="18"/>
        <v>100</v>
      </c>
      <c r="CA48" s="172"/>
    </row>
    <row r="49" spans="1:79" ht="15.75" customHeight="1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5.75" customHeight="1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44">
        <f>F47*F48/1000</f>
        <v>6</v>
      </c>
      <c r="G50" s="444">
        <f>G47*G48</f>
        <v>0</v>
      </c>
      <c r="H50" s="444">
        <f>H47*H48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9">L47*L48/1000</f>
        <v>0.69</v>
      </c>
      <c r="M50" s="444">
        <f t="shared" si="19"/>
        <v>1</v>
      </c>
      <c r="N50" s="444">
        <f t="shared" si="19"/>
        <v>0.29399999999999998</v>
      </c>
      <c r="O50" s="444">
        <f t="shared" si="19"/>
        <v>0</v>
      </c>
      <c r="P50" s="444">
        <f t="shared" si="19"/>
        <v>0.1</v>
      </c>
      <c r="Q50" s="444">
        <f t="shared" si="19"/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0.4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0</v>
      </c>
      <c r="AO50" s="444">
        <f t="shared" si="19"/>
        <v>4.5999999999999996</v>
      </c>
      <c r="AP50" s="444">
        <f t="shared" si="19"/>
        <v>0</v>
      </c>
      <c r="AQ50" s="444">
        <f t="shared" si="19"/>
        <v>0</v>
      </c>
      <c r="AR50" s="444">
        <f t="shared" si="19"/>
        <v>0</v>
      </c>
      <c r="AS50" s="444">
        <f t="shared" si="19"/>
        <v>0</v>
      </c>
      <c r="AT50" s="444">
        <f t="shared" si="19"/>
        <v>1.2</v>
      </c>
      <c r="AU50" s="444">
        <f t="shared" si="19"/>
        <v>0</v>
      </c>
      <c r="AV50" s="444">
        <f t="shared" si="19"/>
        <v>0</v>
      </c>
      <c r="AW50" s="444">
        <f t="shared" si="19"/>
        <v>0</v>
      </c>
      <c r="AX50" s="444">
        <f t="shared" si="19"/>
        <v>0.2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5.6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2.9</v>
      </c>
      <c r="BJ50" s="444">
        <f t="shared" si="19"/>
        <v>3.2</v>
      </c>
      <c r="BK50" s="444">
        <f t="shared" si="19"/>
        <v>1</v>
      </c>
      <c r="BL50" s="444">
        <f t="shared" si="19"/>
        <v>1</v>
      </c>
      <c r="BM50" s="444">
        <f t="shared" si="19"/>
        <v>0</v>
      </c>
      <c r="BN50" s="444">
        <f t="shared" si="19"/>
        <v>0</v>
      </c>
      <c r="BO50" s="444">
        <f t="shared" si="19"/>
        <v>1</v>
      </c>
      <c r="BP50" s="444">
        <f>BP47*BP48/1000</f>
        <v>0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0</v>
      </c>
      <c r="BW50" s="444">
        <f>BW47*BW48/1000</f>
        <v>0</v>
      </c>
      <c r="BX50" s="444">
        <f>BX47*BX48/1000</f>
        <v>4</v>
      </c>
      <c r="BY50" s="401">
        <f>BY47*BY48/1000</f>
        <v>0</v>
      </c>
      <c r="BZ50" s="401">
        <f>BZ47*BZ48/1000</f>
        <v>0</v>
      </c>
      <c r="CA50" s="172"/>
    </row>
    <row r="51" spans="1:79" ht="15.75" customHeight="1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402">
        <f>ССЫЛКИ!BX3</f>
        <v>580</v>
      </c>
      <c r="CA51" s="172"/>
    </row>
    <row r="52" spans="1:79" ht="15.75" customHeight="1">
      <c r="A52" s="593" t="s">
        <v>56</v>
      </c>
      <c r="B52" s="594"/>
      <c r="C52" s="446">
        <f>SUM(D52:BZ52)</f>
        <v>7441.9999999999991</v>
      </c>
      <c r="D52" s="421">
        <f t="shared" ref="D52:BZ52" si="20">D50*D51</f>
        <v>0</v>
      </c>
      <c r="E52" s="430">
        <f t="shared" si="20"/>
        <v>0</v>
      </c>
      <c r="F52" s="443">
        <f t="shared" si="20"/>
        <v>3540</v>
      </c>
      <c r="G52" s="444">
        <f t="shared" si="20"/>
        <v>0</v>
      </c>
      <c r="H52" s="444">
        <f t="shared" si="20"/>
        <v>0</v>
      </c>
      <c r="I52" s="444">
        <f t="shared" si="20"/>
        <v>0</v>
      </c>
      <c r="J52" s="444">
        <f t="shared" si="20"/>
        <v>0</v>
      </c>
      <c r="K52" s="444">
        <f t="shared" si="20"/>
        <v>0</v>
      </c>
      <c r="L52" s="444">
        <f t="shared" si="20"/>
        <v>92.46</v>
      </c>
      <c r="M52" s="444">
        <f t="shared" si="20"/>
        <v>79</v>
      </c>
      <c r="N52" s="444">
        <f t="shared" si="20"/>
        <v>2.94</v>
      </c>
      <c r="O52" s="444">
        <f t="shared" si="20"/>
        <v>0</v>
      </c>
      <c r="P52" s="444">
        <f t="shared" si="20"/>
        <v>95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76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0</v>
      </c>
      <c r="AO52" s="444">
        <f t="shared" si="20"/>
        <v>322</v>
      </c>
      <c r="AP52" s="444">
        <f t="shared" si="20"/>
        <v>0</v>
      </c>
      <c r="AQ52" s="444">
        <f t="shared" si="20"/>
        <v>0</v>
      </c>
      <c r="AR52" s="444">
        <f t="shared" si="20"/>
        <v>0</v>
      </c>
      <c r="AS52" s="444">
        <f t="shared" si="20"/>
        <v>0</v>
      </c>
      <c r="AT52" s="444">
        <f t="shared" si="20"/>
        <v>1164</v>
      </c>
      <c r="AU52" s="444">
        <f t="shared" si="20"/>
        <v>0</v>
      </c>
      <c r="AV52" s="444">
        <f t="shared" si="20"/>
        <v>0</v>
      </c>
      <c r="AW52" s="444">
        <f t="shared" si="20"/>
        <v>0</v>
      </c>
      <c r="AX52" s="444">
        <f t="shared" si="20"/>
        <v>66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1344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133.4</v>
      </c>
      <c r="BJ52" s="444">
        <f t="shared" si="20"/>
        <v>147.20000000000002</v>
      </c>
      <c r="BK52" s="444">
        <f t="shared" si="20"/>
        <v>35</v>
      </c>
      <c r="BL52" s="444">
        <f t="shared" si="20"/>
        <v>60</v>
      </c>
      <c r="BM52" s="444">
        <f t="shared" si="20"/>
        <v>0</v>
      </c>
      <c r="BN52" s="444">
        <f t="shared" si="20"/>
        <v>0</v>
      </c>
      <c r="BO52" s="444">
        <f t="shared" si="20"/>
        <v>53</v>
      </c>
      <c r="BP52" s="444">
        <f t="shared" si="20"/>
        <v>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0</v>
      </c>
      <c r="BW52" s="444">
        <f t="shared" si="20"/>
        <v>0</v>
      </c>
      <c r="BX52" s="444">
        <f t="shared" si="20"/>
        <v>232</v>
      </c>
      <c r="BY52" s="400">
        <f t="shared" si="20"/>
        <v>0</v>
      </c>
      <c r="BZ52" s="400">
        <f t="shared" si="20"/>
        <v>0</v>
      </c>
      <c r="CA52" s="172"/>
    </row>
    <row r="53" spans="1:79" ht="15.75">
      <c r="A53" s="593" t="s">
        <v>57</v>
      </c>
      <c r="B53" s="594"/>
      <c r="C53" s="447">
        <f>C52/C49</f>
        <v>74.419999999999987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idden="1">
      <c r="A54" s="1"/>
      <c r="B54" s="174" t="s">
        <v>292</v>
      </c>
      <c r="C54" s="1">
        <f>ROUND((((75-C53))*100+SUM(N39:N44)),4)</f>
        <v>60.94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612"/>
      <c r="B55" s="613"/>
      <c r="C55" s="177"/>
      <c r="D55" s="177">
        <f t="shared" ref="D55:K55" si="21">SUM(D39:D45)</f>
        <v>0</v>
      </c>
      <c r="E55" s="177">
        <f t="shared" si="21"/>
        <v>0</v>
      </c>
      <c r="F55" s="177">
        <f t="shared" si="21"/>
        <v>60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6.9</v>
      </c>
      <c r="M55" s="177">
        <f t="shared" ref="M55:BX55" si="22">SUM(M39:M45)</f>
        <v>10</v>
      </c>
      <c r="N55" s="177">
        <f t="shared" si="22"/>
        <v>2.94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4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46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12</v>
      </c>
      <c r="AU55" s="177">
        <f t="shared" si="22"/>
        <v>0</v>
      </c>
      <c r="AV55" s="177">
        <f t="shared" si="22"/>
        <v>0</v>
      </c>
      <c r="AW55" s="177">
        <f t="shared" si="22"/>
        <v>0</v>
      </c>
      <c r="AX55" s="177">
        <f t="shared" si="22"/>
        <v>2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56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29</v>
      </c>
      <c r="BJ55" s="177">
        <f t="shared" si="22"/>
        <v>32</v>
      </c>
      <c r="BK55" s="177">
        <f t="shared" si="22"/>
        <v>10</v>
      </c>
      <c r="BL55" s="177">
        <f t="shared" si="22"/>
        <v>10</v>
      </c>
      <c r="BM55" s="177">
        <f t="shared" si="22"/>
        <v>0</v>
      </c>
      <c r="BN55" s="177">
        <f t="shared" si="22"/>
        <v>0</v>
      </c>
      <c r="BO55" s="177">
        <f t="shared" si="22"/>
        <v>10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0</v>
      </c>
      <c r="BW55" s="177">
        <f t="shared" si="22"/>
        <v>0</v>
      </c>
      <c r="BX55" s="177">
        <f t="shared" si="22"/>
        <v>40</v>
      </c>
      <c r="BY55" s="193">
        <f>SUM(BY35:BY43)</f>
        <v>0</v>
      </c>
      <c r="BZ55" s="193">
        <f>SUM(BZ35:BZ43)</f>
        <v>0</v>
      </c>
      <c r="CA55" s="172"/>
    </row>
    <row r="56" spans="1:79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94">
        <f t="shared" si="24"/>
        <v>100</v>
      </c>
      <c r="BZ56" s="194">
        <f t="shared" si="24"/>
        <v>100</v>
      </c>
      <c r="CA56" s="172"/>
    </row>
    <row r="57" spans="1:79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idden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6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0.69</v>
      </c>
      <c r="M58" s="181">
        <f t="shared" si="25"/>
        <v>1</v>
      </c>
      <c r="N58" s="181">
        <f t="shared" si="25"/>
        <v>0.29399999999999998</v>
      </c>
      <c r="O58" s="181">
        <f t="shared" si="25"/>
        <v>0</v>
      </c>
      <c r="P58" s="181">
        <f t="shared" si="25"/>
        <v>0.1</v>
      </c>
      <c r="Q58" s="181">
        <f t="shared" si="25"/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0.4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4.5999999999999996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1.2</v>
      </c>
      <c r="AU58" s="181">
        <f t="shared" si="25"/>
        <v>0</v>
      </c>
      <c r="AV58" s="181">
        <f t="shared" si="25"/>
        <v>0</v>
      </c>
      <c r="AW58" s="181">
        <f t="shared" si="25"/>
        <v>0</v>
      </c>
      <c r="AX58" s="181">
        <f t="shared" si="25"/>
        <v>0.2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5.6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2.9</v>
      </c>
      <c r="BJ58" s="181">
        <f t="shared" si="25"/>
        <v>3.2</v>
      </c>
      <c r="BK58" s="181">
        <f t="shared" si="25"/>
        <v>1</v>
      </c>
      <c r="BL58" s="181">
        <f t="shared" si="25"/>
        <v>1</v>
      </c>
      <c r="BM58" s="181">
        <f t="shared" si="25"/>
        <v>0</v>
      </c>
      <c r="BN58" s="181">
        <f t="shared" si="25"/>
        <v>0</v>
      </c>
      <c r="BO58" s="181">
        <f t="shared" si="25"/>
        <v>1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  <c r="CA58" s="172"/>
    </row>
    <row r="59" spans="1:79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idden="1">
      <c r="A60" s="618" t="s">
        <v>56</v>
      </c>
      <c r="B60" s="619"/>
      <c r="C60" s="189">
        <f>SUM(D60:BZ60)</f>
        <v>7441.9999999999991</v>
      </c>
      <c r="D60" s="183">
        <f>D58*D59</f>
        <v>0</v>
      </c>
      <c r="E60" s="183">
        <f t="shared" ref="E60:BP60" si="26">E58*E59</f>
        <v>0</v>
      </c>
      <c r="F60" s="180">
        <f>F58*F59</f>
        <v>3540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92.46</v>
      </c>
      <c r="M60" s="191">
        <f t="shared" si="26"/>
        <v>79</v>
      </c>
      <c r="N60" s="191">
        <f t="shared" si="26"/>
        <v>2.94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76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322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1164</v>
      </c>
      <c r="AU60" s="191">
        <f t="shared" si="26"/>
        <v>0</v>
      </c>
      <c r="AV60" s="191">
        <f t="shared" si="26"/>
        <v>0</v>
      </c>
      <c r="AW60" s="191">
        <f t="shared" si="26"/>
        <v>0</v>
      </c>
      <c r="AX60" s="191">
        <f t="shared" si="26"/>
        <v>66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1344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133.4</v>
      </c>
      <c r="BJ60" s="191">
        <f t="shared" si="26"/>
        <v>147.20000000000002</v>
      </c>
      <c r="BK60" s="191">
        <f t="shared" si="26"/>
        <v>35</v>
      </c>
      <c r="BL60" s="191">
        <f t="shared" si="26"/>
        <v>60</v>
      </c>
      <c r="BM60" s="191">
        <f t="shared" si="26"/>
        <v>0</v>
      </c>
      <c r="BN60" s="191">
        <f t="shared" si="26"/>
        <v>0</v>
      </c>
      <c r="BO60" s="191">
        <f t="shared" si="26"/>
        <v>53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0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idden="1">
      <c r="A61" s="618" t="s">
        <v>57</v>
      </c>
      <c r="B61" s="620"/>
      <c r="C61" s="190">
        <f>C60/C57</f>
        <v>74.419999999999987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>
        <f>ROUND((((71.71-C22))*100+SUM(N39:N41)),4)</f>
        <v>-268.06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A46:B46"/>
    <mergeCell ref="A44:B44"/>
    <mergeCell ref="A45:B45"/>
    <mergeCell ref="A37:B38"/>
    <mergeCell ref="A28:B28"/>
    <mergeCell ref="A29:B29"/>
    <mergeCell ref="A30:B30"/>
    <mergeCell ref="A39:B39"/>
    <mergeCell ref="A40:B40"/>
    <mergeCell ref="A41:B41"/>
    <mergeCell ref="A42:B42"/>
    <mergeCell ref="A43:B43"/>
    <mergeCell ref="D37:BX37"/>
    <mergeCell ref="A33:B33"/>
    <mergeCell ref="A31:B31"/>
    <mergeCell ref="A32:B32"/>
    <mergeCell ref="A34:B34"/>
    <mergeCell ref="A20:B20"/>
    <mergeCell ref="A21:B21"/>
    <mergeCell ref="A22:B22"/>
    <mergeCell ref="A8:B8"/>
    <mergeCell ref="A11:B11"/>
    <mergeCell ref="A9:B9"/>
    <mergeCell ref="A15:B15"/>
    <mergeCell ref="A12:B12"/>
    <mergeCell ref="A1:BK1"/>
    <mergeCell ref="A2:BK2"/>
    <mergeCell ref="B3:BK3"/>
    <mergeCell ref="C4:BX4"/>
    <mergeCell ref="A19:B19"/>
    <mergeCell ref="A6:B7"/>
    <mergeCell ref="A16:B16"/>
    <mergeCell ref="A17:B17"/>
    <mergeCell ref="A18:B18"/>
    <mergeCell ref="A13:B13"/>
    <mergeCell ref="A14:B14"/>
    <mergeCell ref="D6:BX6"/>
    <mergeCell ref="L5:AB5"/>
    <mergeCell ref="A61:B61"/>
    <mergeCell ref="A52:B52"/>
    <mergeCell ref="A53:B53"/>
    <mergeCell ref="A55:B55"/>
    <mergeCell ref="A56:B56"/>
    <mergeCell ref="A57:B57"/>
    <mergeCell ref="A59:B59"/>
    <mergeCell ref="A60:B60"/>
    <mergeCell ref="A58:B58"/>
    <mergeCell ref="A51:B51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7"/>
  <sheetViews>
    <sheetView zoomScale="80" zoomScaleNormal="80" workbookViewId="0">
      <selection activeCell="T23" sqref="T23"/>
    </sheetView>
  </sheetViews>
  <sheetFormatPr defaultColWidth="14" defaultRowHeight="14.25"/>
  <cols>
    <col min="2" max="2" width="22.125" customWidth="1"/>
    <col min="3" max="3" width="8.375" bestFit="1" customWidth="1"/>
    <col min="4" max="4" width="7.375" hidden="1" customWidth="1"/>
    <col min="5" max="6" width="8.375" hidden="1" customWidth="1"/>
    <col min="7" max="7" width="7.375" hidden="1" customWidth="1"/>
    <col min="8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8" hidden="1" customWidth="1"/>
    <col min="18" max="18" width="9.125" hidden="1" customWidth="1"/>
    <col min="19" max="19" width="9.5" bestFit="1" customWidth="1"/>
    <col min="20" max="20" width="9.125" bestFit="1" customWidth="1"/>
    <col min="21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9" hidden="1" customWidth="1"/>
    <col min="29" max="29" width="9.125" bestFit="1" customWidth="1"/>
    <col min="30" max="30" width="9.5" bestFit="1" customWidth="1"/>
    <col min="31" max="32" width="7.375" hidden="1" customWidth="1"/>
    <col min="33" max="33" width="8.75" bestFit="1" customWidth="1"/>
    <col min="34" max="37" width="7.375" hidden="1" customWidth="1"/>
    <col min="38" max="38" width="7.75" hidden="1" customWidth="1"/>
    <col min="39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53" width="8.375" hidden="1" customWidth="1"/>
    <col min="54" max="54" width="9.25" bestFit="1" customWidth="1"/>
    <col min="55" max="55" width="8.375" hidden="1" customWidth="1"/>
    <col min="56" max="56" width="9" hidden="1" customWidth="1"/>
    <col min="57" max="57" width="9.5" hidden="1" customWidth="1"/>
    <col min="58" max="59" width="8.375" hidden="1" customWidth="1"/>
    <col min="60" max="60" width="9.5" bestFit="1" customWidth="1"/>
    <col min="61" max="61" width="8" hidden="1" customWidth="1"/>
    <col min="62" max="62" width="8.375" bestFit="1" customWidth="1"/>
    <col min="63" max="63" width="8" bestFit="1" customWidth="1"/>
    <col min="64" max="64" width="7.75" customWidth="1"/>
    <col min="65" max="66" width="8.375" hidden="1" customWidth="1"/>
    <col min="67" max="67" width="7.375" hidden="1" customWidth="1"/>
    <col min="68" max="72" width="8.375" hidden="1" customWidth="1"/>
    <col min="73" max="73" width="9" hidden="1" customWidth="1"/>
    <col min="74" max="74" width="9.5" bestFit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</cols>
  <sheetData>
    <row r="1" spans="1:79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79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79" ht="25.5" customHeight="1">
      <c r="B4" s="31">
        <v>16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79" ht="24" customHeight="1">
      <c r="A5" s="647" t="s">
        <v>290</v>
      </c>
      <c r="B5" s="647"/>
      <c r="C5" s="30"/>
      <c r="D5" s="30"/>
      <c r="E5" s="30"/>
      <c r="F5" s="30"/>
      <c r="G5" s="30"/>
      <c r="H5" s="30"/>
      <c r="I5" s="30"/>
      <c r="J5" s="30"/>
      <c r="K5" s="32"/>
      <c r="L5" s="648" t="str">
        <f>VLOOKUP(B4,Общее_количество_учащихся,2,FALSE)</f>
        <v>Среда</v>
      </c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 ht="13.9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79" ht="174.75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 ht="15">
      <c r="A8" s="640" t="s">
        <v>92</v>
      </c>
      <c r="B8" s="641"/>
      <c r="C8" s="43"/>
      <c r="D8" s="35"/>
      <c r="E8" s="35"/>
      <c r="F8" s="35"/>
      <c r="G8" s="35"/>
      <c r="H8" s="35"/>
      <c r="I8" s="35"/>
      <c r="J8" s="35"/>
      <c r="K8" s="35"/>
      <c r="L8" s="290">
        <v>2.4</v>
      </c>
      <c r="M8" s="290"/>
      <c r="N8" s="290">
        <v>1.78</v>
      </c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>
        <v>60</v>
      </c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>
        <v>2</v>
      </c>
      <c r="AU8" s="290"/>
      <c r="AV8" s="290">
        <v>70</v>
      </c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>
        <v>187</v>
      </c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35"/>
      <c r="BZ8" s="35"/>
      <c r="CA8" s="247">
        <f t="shared" ref="CA8:CA13" si="0">SUMPRODUCT($E8:$BZ8,$E$51:$BZ$51)/1000</f>
        <v>43.931400000000004</v>
      </c>
    </row>
    <row r="9" spans="1:79" ht="15">
      <c r="A9" s="638" t="s">
        <v>301</v>
      </c>
      <c r="B9" s="639"/>
      <c r="C9" s="35"/>
      <c r="D9" s="35"/>
      <c r="E9" s="35"/>
      <c r="F9" s="35"/>
      <c r="G9" s="35"/>
      <c r="H9" s="35"/>
      <c r="I9" s="35"/>
      <c r="J9" s="35"/>
      <c r="K9" s="35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>
        <v>40</v>
      </c>
      <c r="BY9" s="35"/>
      <c r="BZ9" s="35"/>
      <c r="CA9" s="247">
        <f t="shared" si="0"/>
        <v>2.3199999999999998</v>
      </c>
    </row>
    <row r="10" spans="1:79" ht="15">
      <c r="A10" s="319" t="s">
        <v>286</v>
      </c>
      <c r="B10" s="286"/>
      <c r="C10" s="15"/>
      <c r="D10" s="15"/>
      <c r="E10" s="15"/>
      <c r="F10" s="15"/>
      <c r="G10" s="15"/>
      <c r="H10" s="15"/>
      <c r="I10" s="15"/>
      <c r="J10" s="15"/>
      <c r="K10" s="15"/>
      <c r="L10" s="326"/>
      <c r="M10" s="326">
        <v>10</v>
      </c>
      <c r="N10" s="326"/>
      <c r="O10" s="326"/>
      <c r="P10" s="326">
        <v>1</v>
      </c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5"/>
      <c r="BZ10" s="35"/>
      <c r="CA10" s="247">
        <f t="shared" si="0"/>
        <v>1.74</v>
      </c>
    </row>
    <row r="11" spans="1:79" ht="15">
      <c r="A11" s="642" t="s">
        <v>45</v>
      </c>
      <c r="B11" s="643"/>
      <c r="C11" s="35"/>
      <c r="D11" s="35"/>
      <c r="E11" s="35"/>
      <c r="F11" s="35"/>
      <c r="G11" s="35"/>
      <c r="H11" s="35"/>
      <c r="I11" s="35"/>
      <c r="J11" s="35"/>
      <c r="K11" s="35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>
        <v>113</v>
      </c>
      <c r="BW11" s="290"/>
      <c r="BX11" s="290"/>
      <c r="BY11" s="35"/>
      <c r="BZ11" s="35"/>
      <c r="CA11" s="247">
        <f t="shared" si="0"/>
        <v>12.43</v>
      </c>
    </row>
    <row r="12" spans="1:79" ht="15">
      <c r="A12" s="638" t="s">
        <v>53</v>
      </c>
      <c r="B12" s="639"/>
      <c r="C12" s="35"/>
      <c r="D12" s="35"/>
      <c r="E12" s="35"/>
      <c r="F12" s="35"/>
      <c r="G12" s="35"/>
      <c r="H12" s="35"/>
      <c r="I12" s="35"/>
      <c r="J12" s="35"/>
      <c r="K12" s="35"/>
      <c r="L12" s="290"/>
      <c r="M12" s="290"/>
      <c r="N12" s="290"/>
      <c r="O12" s="290"/>
      <c r="P12" s="290"/>
      <c r="Q12" s="290"/>
      <c r="R12" s="290"/>
      <c r="S12" s="290">
        <v>33.33</v>
      </c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1"/>
      <c r="BZ12" s="35"/>
      <c r="CA12" s="247">
        <f t="shared" si="0"/>
        <v>13.998599999999998</v>
      </c>
    </row>
    <row r="13" spans="1:79" ht="15">
      <c r="A13" s="638"/>
      <c r="B13" s="639"/>
      <c r="C13" s="35"/>
      <c r="D13" s="35"/>
      <c r="E13" s="35"/>
      <c r="F13" s="35"/>
      <c r="G13" s="35"/>
      <c r="H13" s="35"/>
      <c r="I13" s="35"/>
      <c r="J13" s="35"/>
      <c r="K13" s="35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35"/>
      <c r="BZ13" s="35"/>
      <c r="CA13" s="247">
        <f t="shared" si="0"/>
        <v>0</v>
      </c>
    </row>
    <row r="14" spans="1:79" ht="15">
      <c r="A14" s="638"/>
      <c r="B14" s="639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79" ht="15" hidden="1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79" ht="15" hidden="1">
      <c r="A16" s="638"/>
      <c r="B16" s="639"/>
      <c r="C16" s="35"/>
      <c r="D16" s="35">
        <f t="shared" ref="D16:BO16" si="1">SUM(D8:D14)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35">
        <f t="shared" si="1"/>
        <v>2.4</v>
      </c>
      <c r="M16" s="35">
        <f t="shared" si="1"/>
        <v>10</v>
      </c>
      <c r="N16" s="35">
        <f t="shared" si="1"/>
        <v>1.78</v>
      </c>
      <c r="O16" s="35">
        <f t="shared" si="1"/>
        <v>0</v>
      </c>
      <c r="P16" s="35">
        <f t="shared" si="1"/>
        <v>1</v>
      </c>
      <c r="Q16" s="35">
        <f t="shared" si="1"/>
        <v>0</v>
      </c>
      <c r="R16" s="35">
        <f t="shared" si="1"/>
        <v>0</v>
      </c>
      <c r="S16" s="35">
        <f t="shared" si="1"/>
        <v>33.33</v>
      </c>
      <c r="T16" s="35">
        <f t="shared" si="1"/>
        <v>0</v>
      </c>
      <c r="U16" s="35">
        <f t="shared" si="1"/>
        <v>0</v>
      </c>
      <c r="V16" s="35">
        <f t="shared" si="1"/>
        <v>0</v>
      </c>
      <c r="W16" s="35">
        <f t="shared" si="1"/>
        <v>0</v>
      </c>
      <c r="X16" s="35">
        <f t="shared" si="1"/>
        <v>0</v>
      </c>
      <c r="Y16" s="35">
        <f t="shared" si="1"/>
        <v>0</v>
      </c>
      <c r="Z16" s="35">
        <f t="shared" si="1"/>
        <v>0</v>
      </c>
      <c r="AA16" s="35">
        <f t="shared" si="1"/>
        <v>0</v>
      </c>
      <c r="AB16" s="35">
        <f t="shared" si="1"/>
        <v>0</v>
      </c>
      <c r="AC16" s="35">
        <f t="shared" si="1"/>
        <v>0</v>
      </c>
      <c r="AD16" s="35">
        <f t="shared" si="1"/>
        <v>60</v>
      </c>
      <c r="AE16" s="35">
        <f t="shared" si="1"/>
        <v>0</v>
      </c>
      <c r="AF16" s="35">
        <f t="shared" si="1"/>
        <v>0</v>
      </c>
      <c r="AG16" s="35">
        <f t="shared" si="1"/>
        <v>0</v>
      </c>
      <c r="AH16" s="35">
        <f t="shared" si="1"/>
        <v>0</v>
      </c>
      <c r="AI16" s="35">
        <f t="shared" si="1"/>
        <v>0</v>
      </c>
      <c r="AJ16" s="35">
        <f t="shared" si="1"/>
        <v>0</v>
      </c>
      <c r="AK16" s="35">
        <f t="shared" si="1"/>
        <v>0</v>
      </c>
      <c r="AL16" s="35">
        <f t="shared" si="1"/>
        <v>0</v>
      </c>
      <c r="AM16" s="35">
        <f t="shared" si="1"/>
        <v>0</v>
      </c>
      <c r="AN16" s="35">
        <f t="shared" si="1"/>
        <v>0</v>
      </c>
      <c r="AO16" s="35">
        <f t="shared" si="1"/>
        <v>0</v>
      </c>
      <c r="AP16" s="35">
        <f t="shared" si="1"/>
        <v>0</v>
      </c>
      <c r="AQ16" s="35">
        <f t="shared" si="1"/>
        <v>0</v>
      </c>
      <c r="AR16" s="35">
        <f t="shared" si="1"/>
        <v>0</v>
      </c>
      <c r="AS16" s="35">
        <f t="shared" si="1"/>
        <v>0</v>
      </c>
      <c r="AT16" s="35">
        <f t="shared" si="1"/>
        <v>2</v>
      </c>
      <c r="AU16" s="35">
        <f t="shared" si="1"/>
        <v>0</v>
      </c>
      <c r="AV16" s="35">
        <f t="shared" si="1"/>
        <v>70</v>
      </c>
      <c r="AW16" s="35">
        <f t="shared" si="1"/>
        <v>0</v>
      </c>
      <c r="AX16" s="35">
        <f t="shared" si="1"/>
        <v>0</v>
      </c>
      <c r="AY16" s="35">
        <f t="shared" si="1"/>
        <v>0</v>
      </c>
      <c r="AZ16" s="35">
        <f t="shared" si="1"/>
        <v>0</v>
      </c>
      <c r="BA16" s="35">
        <f t="shared" si="1"/>
        <v>0</v>
      </c>
      <c r="BB16" s="35">
        <f t="shared" si="1"/>
        <v>0</v>
      </c>
      <c r="BC16" s="35">
        <f t="shared" si="1"/>
        <v>0</v>
      </c>
      <c r="BD16" s="35">
        <f t="shared" si="1"/>
        <v>0</v>
      </c>
      <c r="BE16" s="35">
        <f t="shared" si="1"/>
        <v>0</v>
      </c>
      <c r="BF16" s="35">
        <f t="shared" si="1"/>
        <v>0</v>
      </c>
      <c r="BG16" s="35">
        <f t="shared" si="1"/>
        <v>0</v>
      </c>
      <c r="BH16" s="35">
        <f t="shared" si="1"/>
        <v>0</v>
      </c>
      <c r="BI16" s="35">
        <f t="shared" si="1"/>
        <v>0</v>
      </c>
      <c r="BJ16" s="35">
        <f t="shared" si="1"/>
        <v>187</v>
      </c>
      <c r="BK16" s="35">
        <f t="shared" si="1"/>
        <v>0</v>
      </c>
      <c r="BL16" s="35">
        <f t="shared" si="1"/>
        <v>0</v>
      </c>
      <c r="BM16" s="35">
        <f t="shared" si="1"/>
        <v>0</v>
      </c>
      <c r="BN16" s="35">
        <f t="shared" si="1"/>
        <v>0</v>
      </c>
      <c r="BO16" s="35">
        <f t="shared" si="1"/>
        <v>0</v>
      </c>
      <c r="BP16" s="35">
        <f t="shared" ref="BP16:BZ16" si="2">SUM(BP8:BP14)</f>
        <v>0</v>
      </c>
      <c r="BQ16" s="35">
        <f t="shared" si="2"/>
        <v>0</v>
      </c>
      <c r="BR16" s="35">
        <f t="shared" si="2"/>
        <v>0</v>
      </c>
      <c r="BS16" s="35">
        <f t="shared" si="2"/>
        <v>0</v>
      </c>
      <c r="BT16" s="35">
        <f t="shared" si="2"/>
        <v>0</v>
      </c>
      <c r="BU16" s="35">
        <f t="shared" si="2"/>
        <v>0</v>
      </c>
      <c r="BV16" s="35">
        <f t="shared" si="2"/>
        <v>113</v>
      </c>
      <c r="BW16" s="35">
        <f t="shared" si="2"/>
        <v>0</v>
      </c>
      <c r="BX16" s="35">
        <f t="shared" si="2"/>
        <v>40</v>
      </c>
      <c r="BY16" s="35">
        <f t="shared" si="2"/>
        <v>0</v>
      </c>
      <c r="BZ16" s="35">
        <f t="shared" si="2"/>
        <v>0</v>
      </c>
    </row>
    <row r="17" spans="1:79" ht="15" hidden="1">
      <c r="A17" s="634" t="s">
        <v>54</v>
      </c>
      <c r="B17" s="635"/>
      <c r="C17" s="36">
        <f>C18</f>
        <v>100</v>
      </c>
      <c r="D17" s="36">
        <f t="shared" ref="D17:BO17" si="3">C17</f>
        <v>100</v>
      </c>
      <c r="E17" s="36">
        <f t="shared" si="3"/>
        <v>100</v>
      </c>
      <c r="F17" s="36">
        <f t="shared" si="3"/>
        <v>100</v>
      </c>
      <c r="G17" s="36">
        <f t="shared" si="3"/>
        <v>100</v>
      </c>
      <c r="H17" s="36">
        <f t="shared" si="3"/>
        <v>100</v>
      </c>
      <c r="I17" s="36">
        <f t="shared" si="3"/>
        <v>100</v>
      </c>
      <c r="J17" s="36">
        <f t="shared" si="3"/>
        <v>100</v>
      </c>
      <c r="K17" s="36">
        <f t="shared" si="3"/>
        <v>100</v>
      </c>
      <c r="L17" s="36">
        <f t="shared" si="3"/>
        <v>100</v>
      </c>
      <c r="M17" s="36">
        <f t="shared" si="3"/>
        <v>100</v>
      </c>
      <c r="N17" s="36">
        <f t="shared" si="3"/>
        <v>100</v>
      </c>
      <c r="O17" s="36">
        <f t="shared" si="3"/>
        <v>100</v>
      </c>
      <c r="P17" s="36">
        <f t="shared" si="3"/>
        <v>100</v>
      </c>
      <c r="Q17" s="36">
        <f t="shared" si="3"/>
        <v>100</v>
      </c>
      <c r="R17" s="36">
        <f t="shared" si="3"/>
        <v>100</v>
      </c>
      <c r="S17" s="36">
        <f t="shared" si="3"/>
        <v>100</v>
      </c>
      <c r="T17" s="36">
        <f t="shared" si="3"/>
        <v>100</v>
      </c>
      <c r="U17" s="36">
        <f t="shared" si="3"/>
        <v>100</v>
      </c>
      <c r="V17" s="36">
        <f t="shared" si="3"/>
        <v>100</v>
      </c>
      <c r="W17" s="36">
        <f t="shared" si="3"/>
        <v>100</v>
      </c>
      <c r="X17" s="36">
        <f t="shared" si="3"/>
        <v>100</v>
      </c>
      <c r="Y17" s="36">
        <f t="shared" si="3"/>
        <v>100</v>
      </c>
      <c r="Z17" s="36">
        <f t="shared" si="3"/>
        <v>100</v>
      </c>
      <c r="AA17" s="36">
        <f t="shared" si="3"/>
        <v>100</v>
      </c>
      <c r="AB17" s="36">
        <f t="shared" si="3"/>
        <v>100</v>
      </c>
      <c r="AC17" s="36">
        <f t="shared" si="3"/>
        <v>100</v>
      </c>
      <c r="AD17" s="36">
        <f t="shared" si="3"/>
        <v>100</v>
      </c>
      <c r="AE17" s="36">
        <f t="shared" si="3"/>
        <v>100</v>
      </c>
      <c r="AF17" s="36">
        <f t="shared" si="3"/>
        <v>100</v>
      </c>
      <c r="AG17" s="36">
        <f t="shared" si="3"/>
        <v>100</v>
      </c>
      <c r="AH17" s="36">
        <f t="shared" si="3"/>
        <v>100</v>
      </c>
      <c r="AI17" s="36">
        <f t="shared" si="3"/>
        <v>100</v>
      </c>
      <c r="AJ17" s="36">
        <f t="shared" si="3"/>
        <v>100</v>
      </c>
      <c r="AK17" s="36">
        <f t="shared" si="3"/>
        <v>100</v>
      </c>
      <c r="AL17" s="36">
        <f t="shared" si="3"/>
        <v>100</v>
      </c>
      <c r="AM17" s="36">
        <f t="shared" si="3"/>
        <v>100</v>
      </c>
      <c r="AN17" s="36">
        <f t="shared" si="3"/>
        <v>100</v>
      </c>
      <c r="AO17" s="36">
        <f t="shared" si="3"/>
        <v>100</v>
      </c>
      <c r="AP17" s="36">
        <f t="shared" si="3"/>
        <v>100</v>
      </c>
      <c r="AQ17" s="36">
        <f t="shared" si="3"/>
        <v>100</v>
      </c>
      <c r="AR17" s="36">
        <f t="shared" si="3"/>
        <v>100</v>
      </c>
      <c r="AS17" s="36">
        <f t="shared" si="3"/>
        <v>100</v>
      </c>
      <c r="AT17" s="36">
        <f t="shared" si="3"/>
        <v>100</v>
      </c>
      <c r="AU17" s="36">
        <f t="shared" si="3"/>
        <v>100</v>
      </c>
      <c r="AV17" s="36">
        <f t="shared" si="3"/>
        <v>100</v>
      </c>
      <c r="AW17" s="36">
        <f t="shared" si="3"/>
        <v>100</v>
      </c>
      <c r="AX17" s="36">
        <f t="shared" si="3"/>
        <v>100</v>
      </c>
      <c r="AY17" s="36">
        <f t="shared" si="3"/>
        <v>100</v>
      </c>
      <c r="AZ17" s="36">
        <f t="shared" si="3"/>
        <v>100</v>
      </c>
      <c r="BA17" s="36">
        <f t="shared" si="3"/>
        <v>100</v>
      </c>
      <c r="BB17" s="36">
        <f t="shared" si="3"/>
        <v>100</v>
      </c>
      <c r="BC17" s="36">
        <f t="shared" si="3"/>
        <v>100</v>
      </c>
      <c r="BD17" s="36">
        <f t="shared" si="3"/>
        <v>100</v>
      </c>
      <c r="BE17" s="36">
        <f t="shared" si="3"/>
        <v>100</v>
      </c>
      <c r="BF17" s="36">
        <f t="shared" si="3"/>
        <v>100</v>
      </c>
      <c r="BG17" s="36">
        <f t="shared" si="3"/>
        <v>100</v>
      </c>
      <c r="BH17" s="36">
        <f t="shared" si="3"/>
        <v>100</v>
      </c>
      <c r="BI17" s="36">
        <f t="shared" si="3"/>
        <v>100</v>
      </c>
      <c r="BJ17" s="36">
        <f t="shared" si="3"/>
        <v>100</v>
      </c>
      <c r="BK17" s="36">
        <f t="shared" si="3"/>
        <v>100</v>
      </c>
      <c r="BL17" s="36">
        <f t="shared" si="3"/>
        <v>100</v>
      </c>
      <c r="BM17" s="36">
        <f t="shared" si="3"/>
        <v>100</v>
      </c>
      <c r="BN17" s="36">
        <f t="shared" si="3"/>
        <v>100</v>
      </c>
      <c r="BO17" s="36">
        <f t="shared" si="3"/>
        <v>100</v>
      </c>
      <c r="BP17" s="36">
        <f t="shared" ref="BP17:BZ17" si="4">BO17</f>
        <v>100</v>
      </c>
      <c r="BQ17" s="36">
        <f t="shared" si="4"/>
        <v>100</v>
      </c>
      <c r="BR17" s="36">
        <f t="shared" si="4"/>
        <v>100</v>
      </c>
      <c r="BS17" s="36">
        <f t="shared" si="4"/>
        <v>100</v>
      </c>
      <c r="BT17" s="36">
        <f t="shared" si="4"/>
        <v>100</v>
      </c>
      <c r="BU17" s="36">
        <f t="shared" si="4"/>
        <v>100</v>
      </c>
      <c r="BV17" s="36">
        <f t="shared" si="4"/>
        <v>100</v>
      </c>
      <c r="BW17" s="36">
        <f t="shared" si="4"/>
        <v>100</v>
      </c>
      <c r="BX17" s="36">
        <f t="shared" si="4"/>
        <v>100</v>
      </c>
      <c r="BY17" s="36">
        <f t="shared" si="4"/>
        <v>100</v>
      </c>
      <c r="BZ17" s="36">
        <f t="shared" si="4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P19" si="5">D16*D17/1000</f>
        <v>0</v>
      </c>
      <c r="E19" s="432">
        <f t="shared" si="5"/>
        <v>0</v>
      </c>
      <c r="F19" s="432">
        <f t="shared" si="5"/>
        <v>0</v>
      </c>
      <c r="G19" s="432">
        <f>G16*G17</f>
        <v>0</v>
      </c>
      <c r="H19" s="432">
        <f t="shared" si="5"/>
        <v>0</v>
      </c>
      <c r="I19" s="432">
        <f t="shared" si="5"/>
        <v>0</v>
      </c>
      <c r="J19" s="432">
        <f t="shared" si="5"/>
        <v>0</v>
      </c>
      <c r="K19" s="432">
        <f t="shared" si="5"/>
        <v>0</v>
      </c>
      <c r="L19" s="444">
        <f t="shared" si="5"/>
        <v>0.24</v>
      </c>
      <c r="M19" s="444">
        <f t="shared" si="5"/>
        <v>1</v>
      </c>
      <c r="N19" s="444">
        <f t="shared" si="5"/>
        <v>0.17799999999999999</v>
      </c>
      <c r="O19" s="444">
        <f t="shared" si="5"/>
        <v>0</v>
      </c>
      <c r="P19" s="444">
        <f t="shared" si="5"/>
        <v>0.1</v>
      </c>
      <c r="Q19" s="444">
        <f>Q16*Q17</f>
        <v>0</v>
      </c>
      <c r="R19" s="444">
        <f t="shared" ref="R19:BY19" si="6">R16*R17/1000</f>
        <v>0</v>
      </c>
      <c r="S19" s="444">
        <f t="shared" si="6"/>
        <v>3.3330000000000002</v>
      </c>
      <c r="T19" s="444">
        <f t="shared" si="6"/>
        <v>0</v>
      </c>
      <c r="U19" s="444">
        <f t="shared" si="6"/>
        <v>0</v>
      </c>
      <c r="V19" s="444">
        <f t="shared" si="6"/>
        <v>0</v>
      </c>
      <c r="W19" s="444">
        <f t="shared" si="6"/>
        <v>0</v>
      </c>
      <c r="X19" s="444">
        <f t="shared" si="6"/>
        <v>0</v>
      </c>
      <c r="Y19" s="444">
        <f t="shared" si="6"/>
        <v>0</v>
      </c>
      <c r="Z19" s="444">
        <f t="shared" si="6"/>
        <v>0</v>
      </c>
      <c r="AA19" s="444">
        <f t="shared" si="6"/>
        <v>0</v>
      </c>
      <c r="AB19" s="444">
        <f t="shared" si="6"/>
        <v>0</v>
      </c>
      <c r="AC19" s="444">
        <f t="shared" si="6"/>
        <v>0</v>
      </c>
      <c r="AD19" s="444">
        <f t="shared" si="6"/>
        <v>6</v>
      </c>
      <c r="AE19" s="444">
        <f t="shared" si="6"/>
        <v>0</v>
      </c>
      <c r="AF19" s="444">
        <f t="shared" si="6"/>
        <v>0</v>
      </c>
      <c r="AG19" s="444">
        <f t="shared" si="6"/>
        <v>0</v>
      </c>
      <c r="AH19" s="444">
        <f t="shared" si="6"/>
        <v>0</v>
      </c>
      <c r="AI19" s="444">
        <f t="shared" si="6"/>
        <v>0</v>
      </c>
      <c r="AJ19" s="444">
        <f t="shared" si="6"/>
        <v>0</v>
      </c>
      <c r="AK19" s="444">
        <f t="shared" si="6"/>
        <v>0</v>
      </c>
      <c r="AL19" s="444">
        <f t="shared" si="6"/>
        <v>0</v>
      </c>
      <c r="AM19" s="444">
        <f t="shared" si="6"/>
        <v>0</v>
      </c>
      <c r="AN19" s="444">
        <f t="shared" si="6"/>
        <v>0</v>
      </c>
      <c r="AO19" s="444">
        <f t="shared" si="6"/>
        <v>0</v>
      </c>
      <c r="AP19" s="444">
        <f t="shared" si="6"/>
        <v>0</v>
      </c>
      <c r="AQ19" s="444">
        <f t="shared" si="6"/>
        <v>0</v>
      </c>
      <c r="AR19" s="444">
        <f t="shared" si="6"/>
        <v>0</v>
      </c>
      <c r="AS19" s="444">
        <f t="shared" si="6"/>
        <v>0</v>
      </c>
      <c r="AT19" s="444">
        <f t="shared" si="6"/>
        <v>0.2</v>
      </c>
      <c r="AU19" s="444">
        <f t="shared" si="6"/>
        <v>0</v>
      </c>
      <c r="AV19" s="444">
        <f t="shared" si="6"/>
        <v>7</v>
      </c>
      <c r="AW19" s="444">
        <f t="shared" si="6"/>
        <v>0</v>
      </c>
      <c r="AX19" s="444">
        <f t="shared" si="6"/>
        <v>0</v>
      </c>
      <c r="AY19" s="444">
        <f t="shared" si="6"/>
        <v>0</v>
      </c>
      <c r="AZ19" s="444">
        <f t="shared" si="6"/>
        <v>0</v>
      </c>
      <c r="BA19" s="444">
        <f t="shared" si="6"/>
        <v>0</v>
      </c>
      <c r="BB19" s="444">
        <f t="shared" si="6"/>
        <v>0</v>
      </c>
      <c r="BC19" s="444">
        <f t="shared" si="6"/>
        <v>0</v>
      </c>
      <c r="BD19" s="444">
        <f t="shared" si="6"/>
        <v>0</v>
      </c>
      <c r="BE19" s="444">
        <f t="shared" si="6"/>
        <v>0</v>
      </c>
      <c r="BF19" s="444">
        <f t="shared" si="6"/>
        <v>0</v>
      </c>
      <c r="BG19" s="444">
        <f t="shared" si="6"/>
        <v>0</v>
      </c>
      <c r="BH19" s="444">
        <f t="shared" si="6"/>
        <v>0</v>
      </c>
      <c r="BI19" s="444">
        <f t="shared" si="6"/>
        <v>0</v>
      </c>
      <c r="BJ19" s="444">
        <f t="shared" si="6"/>
        <v>18.7</v>
      </c>
      <c r="BK19" s="444">
        <f t="shared" si="6"/>
        <v>0</v>
      </c>
      <c r="BL19" s="444">
        <f t="shared" si="6"/>
        <v>0</v>
      </c>
      <c r="BM19" s="444">
        <f t="shared" si="6"/>
        <v>0</v>
      </c>
      <c r="BN19" s="444">
        <f t="shared" si="6"/>
        <v>0</v>
      </c>
      <c r="BO19" s="444">
        <f t="shared" si="6"/>
        <v>0</v>
      </c>
      <c r="BP19" s="444">
        <f t="shared" si="6"/>
        <v>0</v>
      </c>
      <c r="BQ19" s="444">
        <f t="shared" si="6"/>
        <v>0</v>
      </c>
      <c r="BR19" s="444">
        <f t="shared" si="6"/>
        <v>0</v>
      </c>
      <c r="BS19" s="444">
        <f t="shared" si="6"/>
        <v>0</v>
      </c>
      <c r="BT19" s="444">
        <f t="shared" si="6"/>
        <v>0</v>
      </c>
      <c r="BU19" s="444">
        <f t="shared" si="6"/>
        <v>0</v>
      </c>
      <c r="BV19" s="444">
        <f t="shared" si="6"/>
        <v>11.3</v>
      </c>
      <c r="BW19" s="444">
        <f t="shared" si="6"/>
        <v>0</v>
      </c>
      <c r="BX19" s="444">
        <f t="shared" si="6"/>
        <v>4</v>
      </c>
      <c r="BY19" s="400">
        <f t="shared" si="6"/>
        <v>0</v>
      </c>
      <c r="BZ19" s="400">
        <f>BZ16*BZ17</f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14">
        <f>ССЫЛКИ!H3</f>
        <v>105</v>
      </c>
      <c r="K20" s="414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02">
        <f>ССЫЛКИ!BW3</f>
        <v>510</v>
      </c>
      <c r="BZ20" s="402">
        <f>ССЫЛКИ!BX3</f>
        <v>580</v>
      </c>
    </row>
    <row r="21" spans="1:79" ht="15.75" customHeight="1">
      <c r="A21" s="593" t="s">
        <v>56</v>
      </c>
      <c r="B21" s="594"/>
      <c r="C21" s="450">
        <f>SUM(D21:BZ21)</f>
        <v>7442</v>
      </c>
      <c r="D21" s="433">
        <f t="shared" ref="D21:BZ21" si="7">D19*D20</f>
        <v>0</v>
      </c>
      <c r="E21" s="433">
        <f t="shared" si="7"/>
        <v>0</v>
      </c>
      <c r="F21" s="433">
        <f t="shared" si="7"/>
        <v>0</v>
      </c>
      <c r="G21" s="434">
        <f t="shared" si="7"/>
        <v>0</v>
      </c>
      <c r="H21" s="434">
        <f t="shared" si="7"/>
        <v>0</v>
      </c>
      <c r="I21" s="434">
        <f t="shared" si="7"/>
        <v>0</v>
      </c>
      <c r="J21" s="434">
        <f t="shared" si="7"/>
        <v>0</v>
      </c>
      <c r="K21" s="434">
        <f t="shared" si="7"/>
        <v>0</v>
      </c>
      <c r="L21" s="444">
        <f t="shared" si="7"/>
        <v>32.159999999999997</v>
      </c>
      <c r="M21" s="444">
        <f t="shared" si="7"/>
        <v>79</v>
      </c>
      <c r="N21" s="444">
        <f t="shared" si="7"/>
        <v>1.7799999999999998</v>
      </c>
      <c r="O21" s="444">
        <f t="shared" si="7"/>
        <v>0</v>
      </c>
      <c r="P21" s="444">
        <f t="shared" si="7"/>
        <v>95</v>
      </c>
      <c r="Q21" s="444">
        <f t="shared" si="7"/>
        <v>0</v>
      </c>
      <c r="R21" s="444">
        <f t="shared" si="7"/>
        <v>0</v>
      </c>
      <c r="S21" s="444">
        <f t="shared" si="7"/>
        <v>1399.8600000000001</v>
      </c>
      <c r="T21" s="444">
        <f t="shared" si="7"/>
        <v>0</v>
      </c>
      <c r="U21" s="444">
        <f t="shared" si="7"/>
        <v>0</v>
      </c>
      <c r="V21" s="444">
        <f t="shared" si="7"/>
        <v>0</v>
      </c>
      <c r="W21" s="444">
        <f t="shared" si="7"/>
        <v>0</v>
      </c>
      <c r="X21" s="444">
        <f t="shared" si="7"/>
        <v>0</v>
      </c>
      <c r="Y21" s="444">
        <f t="shared" si="7"/>
        <v>0</v>
      </c>
      <c r="Z21" s="444">
        <f t="shared" si="7"/>
        <v>0</v>
      </c>
      <c r="AA21" s="444">
        <f t="shared" si="7"/>
        <v>0</v>
      </c>
      <c r="AB21" s="444">
        <f t="shared" si="7"/>
        <v>0</v>
      </c>
      <c r="AC21" s="444">
        <f t="shared" si="7"/>
        <v>0</v>
      </c>
      <c r="AD21" s="444">
        <f t="shared" si="7"/>
        <v>2640</v>
      </c>
      <c r="AE21" s="444">
        <f t="shared" si="7"/>
        <v>0</v>
      </c>
      <c r="AF21" s="444">
        <f t="shared" si="7"/>
        <v>0</v>
      </c>
      <c r="AG21" s="444">
        <f t="shared" si="7"/>
        <v>0</v>
      </c>
      <c r="AH21" s="444">
        <f t="shared" si="7"/>
        <v>0</v>
      </c>
      <c r="AI21" s="444">
        <f t="shared" si="7"/>
        <v>0</v>
      </c>
      <c r="AJ21" s="444">
        <f t="shared" si="7"/>
        <v>0</v>
      </c>
      <c r="AK21" s="444">
        <f t="shared" si="7"/>
        <v>0</v>
      </c>
      <c r="AL21" s="444">
        <f t="shared" si="7"/>
        <v>0</v>
      </c>
      <c r="AM21" s="444">
        <f t="shared" si="7"/>
        <v>0</v>
      </c>
      <c r="AN21" s="444">
        <f t="shared" si="7"/>
        <v>0</v>
      </c>
      <c r="AO21" s="444">
        <f t="shared" si="7"/>
        <v>0</v>
      </c>
      <c r="AP21" s="444">
        <f t="shared" si="7"/>
        <v>0</v>
      </c>
      <c r="AQ21" s="444">
        <f t="shared" si="7"/>
        <v>0</v>
      </c>
      <c r="AR21" s="444">
        <f t="shared" si="7"/>
        <v>0</v>
      </c>
      <c r="AS21" s="444">
        <f t="shared" si="7"/>
        <v>0</v>
      </c>
      <c r="AT21" s="444">
        <f t="shared" si="7"/>
        <v>194</v>
      </c>
      <c r="AU21" s="444">
        <f t="shared" si="7"/>
        <v>0</v>
      </c>
      <c r="AV21" s="444">
        <f t="shared" si="7"/>
        <v>665</v>
      </c>
      <c r="AW21" s="444">
        <f t="shared" si="7"/>
        <v>0</v>
      </c>
      <c r="AX21" s="444">
        <f t="shared" si="7"/>
        <v>0</v>
      </c>
      <c r="AY21" s="444">
        <f t="shared" si="7"/>
        <v>0</v>
      </c>
      <c r="AZ21" s="444">
        <f t="shared" si="7"/>
        <v>0</v>
      </c>
      <c r="BA21" s="444">
        <f t="shared" si="7"/>
        <v>0</v>
      </c>
      <c r="BB21" s="444">
        <f t="shared" si="7"/>
        <v>0</v>
      </c>
      <c r="BC21" s="444">
        <f t="shared" si="7"/>
        <v>0</v>
      </c>
      <c r="BD21" s="444">
        <f t="shared" si="7"/>
        <v>0</v>
      </c>
      <c r="BE21" s="444">
        <f t="shared" si="7"/>
        <v>0</v>
      </c>
      <c r="BF21" s="444">
        <f t="shared" si="7"/>
        <v>0</v>
      </c>
      <c r="BG21" s="444">
        <f t="shared" si="7"/>
        <v>0</v>
      </c>
      <c r="BH21" s="444">
        <f t="shared" si="7"/>
        <v>0</v>
      </c>
      <c r="BI21" s="444">
        <f t="shared" si="7"/>
        <v>0</v>
      </c>
      <c r="BJ21" s="444">
        <f t="shared" si="7"/>
        <v>860.19999999999993</v>
      </c>
      <c r="BK21" s="444">
        <f t="shared" si="7"/>
        <v>0</v>
      </c>
      <c r="BL21" s="444">
        <f t="shared" si="7"/>
        <v>0</v>
      </c>
      <c r="BM21" s="444">
        <f t="shared" si="7"/>
        <v>0</v>
      </c>
      <c r="BN21" s="444">
        <f t="shared" si="7"/>
        <v>0</v>
      </c>
      <c r="BO21" s="444">
        <f t="shared" si="7"/>
        <v>0</v>
      </c>
      <c r="BP21" s="444">
        <f t="shared" si="7"/>
        <v>0</v>
      </c>
      <c r="BQ21" s="444">
        <f t="shared" si="7"/>
        <v>0</v>
      </c>
      <c r="BR21" s="444">
        <f t="shared" si="7"/>
        <v>0</v>
      </c>
      <c r="BS21" s="444">
        <f t="shared" si="7"/>
        <v>0</v>
      </c>
      <c r="BT21" s="444">
        <f t="shared" si="7"/>
        <v>0</v>
      </c>
      <c r="BU21" s="444">
        <f t="shared" si="7"/>
        <v>0</v>
      </c>
      <c r="BV21" s="444">
        <f t="shared" si="7"/>
        <v>1243</v>
      </c>
      <c r="BW21" s="444">
        <f t="shared" si="7"/>
        <v>0</v>
      </c>
      <c r="BX21" s="444">
        <f t="shared" si="7"/>
        <v>232</v>
      </c>
      <c r="BY21" s="400">
        <f t="shared" si="7"/>
        <v>0</v>
      </c>
      <c r="BZ21" s="400">
        <f t="shared" si="7"/>
        <v>0</v>
      </c>
    </row>
    <row r="22" spans="1:79" ht="15.75">
      <c r="A22" s="593" t="s">
        <v>57</v>
      </c>
      <c r="B22" s="594"/>
      <c r="C22" s="451">
        <f>C21/C18</f>
        <v>74.42</v>
      </c>
    </row>
    <row r="24" spans="1:79" hidden="1">
      <c r="B24">
        <f ca="1">SUMPRODUCT(SIGN(CELL("width",OFFSET(D21,,N(INDEX(COLUMN(D21:BZ21)-COLUMN(D21),))))),D21:BZ21)</f>
        <v>7442</v>
      </c>
      <c r="C24">
        <f>ROUND((((71.71-C22))*100+SUM(N8)),4)</f>
        <v>-269.22000000000003</v>
      </c>
    </row>
    <row r="25" spans="1:79" hidden="1"/>
    <row r="26" spans="1:79" ht="15.75" hidden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idden="1"/>
    <row r="28" spans="1:79" ht="15" hidden="1">
      <c r="A28" s="599"/>
      <c r="B28" s="600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2.4</v>
      </c>
      <c r="M28" s="15">
        <f t="shared" si="8"/>
        <v>10</v>
      </c>
      <c r="N28" s="15">
        <f t="shared" si="8"/>
        <v>1.78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2</v>
      </c>
      <c r="AU28" s="15">
        <f t="shared" si="9"/>
        <v>0</v>
      </c>
      <c r="AV28" s="15">
        <f t="shared" si="9"/>
        <v>70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187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113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t="15" hidden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10">D29</f>
        <v>100</v>
      </c>
      <c r="F29" s="79">
        <f t="shared" si="10"/>
        <v>100</v>
      </c>
      <c r="G29" s="79">
        <f t="shared" si="10"/>
        <v>100</v>
      </c>
      <c r="H29" s="79">
        <f t="shared" si="10"/>
        <v>100</v>
      </c>
      <c r="I29" s="79">
        <f t="shared" si="10"/>
        <v>100</v>
      </c>
      <c r="J29" s="79">
        <f t="shared" si="10"/>
        <v>100</v>
      </c>
      <c r="K29" s="79">
        <f t="shared" si="10"/>
        <v>100</v>
      </c>
      <c r="L29" s="79">
        <f t="shared" si="10"/>
        <v>100</v>
      </c>
      <c r="M29" s="79">
        <f t="shared" si="10"/>
        <v>100</v>
      </c>
      <c r="N29" s="79">
        <f t="shared" si="10"/>
        <v>100</v>
      </c>
      <c r="O29" s="79">
        <f t="shared" si="10"/>
        <v>100</v>
      </c>
      <c r="P29" s="79">
        <f t="shared" si="10"/>
        <v>100</v>
      </c>
      <c r="Q29" s="79">
        <f t="shared" si="10"/>
        <v>100</v>
      </c>
      <c r="R29" s="79">
        <f t="shared" si="10"/>
        <v>100</v>
      </c>
      <c r="S29" s="79">
        <f t="shared" si="10"/>
        <v>100</v>
      </c>
      <c r="T29" s="79">
        <f t="shared" si="10"/>
        <v>100</v>
      </c>
      <c r="U29" s="79">
        <f t="shared" si="10"/>
        <v>100</v>
      </c>
      <c r="V29" s="79">
        <f t="shared" si="10"/>
        <v>100</v>
      </c>
      <c r="W29" s="79">
        <f t="shared" si="10"/>
        <v>100</v>
      </c>
      <c r="X29" s="79">
        <f t="shared" si="10"/>
        <v>100</v>
      </c>
      <c r="Y29" s="79">
        <f t="shared" si="10"/>
        <v>100</v>
      </c>
      <c r="Z29" s="79">
        <f t="shared" si="10"/>
        <v>100</v>
      </c>
      <c r="AA29" s="79">
        <f t="shared" si="10"/>
        <v>100</v>
      </c>
      <c r="AB29" s="79">
        <f t="shared" si="10"/>
        <v>100</v>
      </c>
      <c r="AC29" s="79">
        <f t="shared" si="10"/>
        <v>100</v>
      </c>
      <c r="AD29" s="79">
        <f t="shared" si="10"/>
        <v>100</v>
      </c>
      <c r="AE29" s="79">
        <f t="shared" si="10"/>
        <v>100</v>
      </c>
      <c r="AF29" s="79">
        <f t="shared" si="10"/>
        <v>100</v>
      </c>
      <c r="AG29" s="79">
        <f t="shared" si="10"/>
        <v>100</v>
      </c>
      <c r="AH29" s="79">
        <f t="shared" si="10"/>
        <v>100</v>
      </c>
      <c r="AI29" s="79">
        <f t="shared" si="10"/>
        <v>100</v>
      </c>
      <c r="AJ29" s="79">
        <f t="shared" si="10"/>
        <v>100</v>
      </c>
      <c r="AK29" s="79">
        <f t="shared" si="10"/>
        <v>100</v>
      </c>
      <c r="AL29" s="79">
        <f t="shared" si="10"/>
        <v>100</v>
      </c>
      <c r="AM29" s="79">
        <f t="shared" si="10"/>
        <v>100</v>
      </c>
      <c r="AN29" s="79">
        <f t="shared" si="10"/>
        <v>100</v>
      </c>
      <c r="AO29" s="79">
        <f t="shared" si="10"/>
        <v>100</v>
      </c>
      <c r="AP29" s="79">
        <f t="shared" si="10"/>
        <v>100</v>
      </c>
      <c r="AQ29" s="79">
        <f t="shared" si="10"/>
        <v>100</v>
      </c>
      <c r="AR29" s="79">
        <f t="shared" si="10"/>
        <v>100</v>
      </c>
      <c r="AS29" s="79">
        <f t="shared" si="10"/>
        <v>100</v>
      </c>
      <c r="AT29" s="79">
        <f t="shared" si="10"/>
        <v>100</v>
      </c>
      <c r="AU29" s="79">
        <f t="shared" si="10"/>
        <v>100</v>
      </c>
      <c r="AV29" s="79">
        <f t="shared" si="10"/>
        <v>100</v>
      </c>
      <c r="AW29" s="79">
        <f t="shared" si="10"/>
        <v>100</v>
      </c>
      <c r="AX29" s="79">
        <f t="shared" si="10"/>
        <v>100</v>
      </c>
      <c r="AY29" s="79">
        <f t="shared" si="10"/>
        <v>100</v>
      </c>
      <c r="AZ29" s="79">
        <f t="shared" si="10"/>
        <v>100</v>
      </c>
      <c r="BA29" s="79">
        <f t="shared" si="10"/>
        <v>100</v>
      </c>
      <c r="BB29" s="79">
        <f t="shared" si="10"/>
        <v>100</v>
      </c>
      <c r="BC29" s="79">
        <f t="shared" si="10"/>
        <v>100</v>
      </c>
      <c r="BD29" s="79">
        <f t="shared" si="10"/>
        <v>100</v>
      </c>
      <c r="BE29" s="79">
        <f t="shared" si="10"/>
        <v>100</v>
      </c>
      <c r="BF29" s="79">
        <f t="shared" si="10"/>
        <v>100</v>
      </c>
      <c r="BG29" s="79">
        <f t="shared" si="10"/>
        <v>100</v>
      </c>
      <c r="BH29" s="79">
        <f t="shared" si="10"/>
        <v>100</v>
      </c>
      <c r="BI29" s="79">
        <f t="shared" si="10"/>
        <v>100</v>
      </c>
      <c r="BJ29" s="79">
        <f t="shared" si="10"/>
        <v>100</v>
      </c>
      <c r="BK29" s="79">
        <f t="shared" si="10"/>
        <v>100</v>
      </c>
      <c r="BL29" s="79">
        <f t="shared" si="10"/>
        <v>100</v>
      </c>
      <c r="BM29" s="79">
        <f t="shared" si="10"/>
        <v>100</v>
      </c>
      <c r="BN29" s="79">
        <f t="shared" si="10"/>
        <v>100</v>
      </c>
      <c r="BO29" s="79">
        <f t="shared" si="10"/>
        <v>100</v>
      </c>
      <c r="BP29" s="79">
        <f t="shared" si="10"/>
        <v>100</v>
      </c>
      <c r="BQ29" s="79">
        <f t="shared" ref="BQ29:BZ29" si="11">BP29</f>
        <v>100</v>
      </c>
      <c r="BR29" s="79">
        <f t="shared" si="11"/>
        <v>100</v>
      </c>
      <c r="BS29" s="79">
        <f t="shared" si="11"/>
        <v>100</v>
      </c>
      <c r="BT29" s="79">
        <f t="shared" si="11"/>
        <v>100</v>
      </c>
      <c r="BU29" s="79">
        <f t="shared" si="11"/>
        <v>100</v>
      </c>
      <c r="BV29" s="79">
        <f t="shared" si="11"/>
        <v>100</v>
      </c>
      <c r="BW29" s="79">
        <f t="shared" si="11"/>
        <v>100</v>
      </c>
      <c r="BX29" s="79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>
      <c r="A31" s="588" t="s">
        <v>55</v>
      </c>
      <c r="B31" s="589"/>
      <c r="C31" s="20"/>
      <c r="D31" s="80">
        <f>D28*D29/1000</f>
        <v>0</v>
      </c>
      <c r="E31" s="80">
        <f t="shared" ref="E31:J31" si="12">E28*E29/1000</f>
        <v>0</v>
      </c>
      <c r="F31" s="80">
        <f t="shared" si="12"/>
        <v>0</v>
      </c>
      <c r="G31" s="80">
        <f t="shared" si="12"/>
        <v>0</v>
      </c>
      <c r="H31" s="80">
        <f t="shared" si="12"/>
        <v>0</v>
      </c>
      <c r="I31" s="80">
        <f t="shared" si="12"/>
        <v>0</v>
      </c>
      <c r="J31" s="80">
        <f t="shared" si="12"/>
        <v>0</v>
      </c>
      <c r="K31" s="91">
        <f>K28*K29</f>
        <v>0</v>
      </c>
      <c r="L31" s="40">
        <f>L28*L29/1000</f>
        <v>0.24</v>
      </c>
      <c r="M31" s="40">
        <f>M28*M29/1000</f>
        <v>1</v>
      </c>
      <c r="N31" s="40">
        <f>N28*N29/1000</f>
        <v>0.17799999999999999</v>
      </c>
      <c r="O31" s="40">
        <f>O28*O29/1000</f>
        <v>0</v>
      </c>
      <c r="P31" s="40">
        <f>P28*P29/1000</f>
        <v>0.1</v>
      </c>
      <c r="Q31" s="40">
        <f>Q28*Q29</f>
        <v>0</v>
      </c>
      <c r="R31" s="40">
        <f t="shared" ref="R31:BY31" si="13">R28*R29/1000</f>
        <v>0</v>
      </c>
      <c r="S31" s="40">
        <f t="shared" si="13"/>
        <v>3.3330000000000002</v>
      </c>
      <c r="T31" s="40">
        <f t="shared" si="13"/>
        <v>0</v>
      </c>
      <c r="U31" s="40">
        <f t="shared" si="13"/>
        <v>0</v>
      </c>
      <c r="V31" s="40">
        <f t="shared" si="13"/>
        <v>0</v>
      </c>
      <c r="W31" s="40">
        <f t="shared" si="13"/>
        <v>0</v>
      </c>
      <c r="X31" s="40">
        <f t="shared" si="13"/>
        <v>0</v>
      </c>
      <c r="Y31" s="40">
        <f t="shared" si="13"/>
        <v>0</v>
      </c>
      <c r="Z31" s="40">
        <f t="shared" si="13"/>
        <v>0</v>
      </c>
      <c r="AA31" s="40">
        <f t="shared" si="13"/>
        <v>0</v>
      </c>
      <c r="AB31" s="40">
        <f t="shared" si="13"/>
        <v>0</v>
      </c>
      <c r="AC31" s="40">
        <f t="shared" si="13"/>
        <v>0</v>
      </c>
      <c r="AD31" s="39">
        <f t="shared" si="13"/>
        <v>6</v>
      </c>
      <c r="AE31" s="39">
        <f t="shared" si="13"/>
        <v>0</v>
      </c>
      <c r="AF31" s="40">
        <f t="shared" si="13"/>
        <v>0</v>
      </c>
      <c r="AG31" s="40">
        <f t="shared" si="13"/>
        <v>0</v>
      </c>
      <c r="AH31" s="40">
        <f t="shared" si="13"/>
        <v>0</v>
      </c>
      <c r="AI31" s="40">
        <f t="shared" si="13"/>
        <v>0</v>
      </c>
      <c r="AJ31" s="40">
        <f t="shared" si="13"/>
        <v>0</v>
      </c>
      <c r="AK31" s="40">
        <f t="shared" si="13"/>
        <v>0</v>
      </c>
      <c r="AL31" s="40">
        <f t="shared" si="13"/>
        <v>0</v>
      </c>
      <c r="AM31" s="40">
        <f t="shared" si="13"/>
        <v>0</v>
      </c>
      <c r="AN31" s="40">
        <f t="shared" si="13"/>
        <v>0</v>
      </c>
      <c r="AO31" s="40">
        <f t="shared" si="13"/>
        <v>0</v>
      </c>
      <c r="AP31" s="40">
        <f t="shared" si="13"/>
        <v>0</v>
      </c>
      <c r="AQ31" s="40">
        <f t="shared" si="13"/>
        <v>0</v>
      </c>
      <c r="AR31" s="40">
        <f t="shared" si="13"/>
        <v>0</v>
      </c>
      <c r="AS31" s="40">
        <f t="shared" si="13"/>
        <v>0</v>
      </c>
      <c r="AT31" s="40">
        <f t="shared" si="13"/>
        <v>0.2</v>
      </c>
      <c r="AU31" s="40">
        <f t="shared" si="13"/>
        <v>0</v>
      </c>
      <c r="AV31" s="40">
        <f t="shared" si="13"/>
        <v>7</v>
      </c>
      <c r="AW31" s="40">
        <f t="shared" si="13"/>
        <v>0</v>
      </c>
      <c r="AX31" s="40">
        <f t="shared" si="13"/>
        <v>0</v>
      </c>
      <c r="AY31" s="40">
        <f t="shared" si="13"/>
        <v>0</v>
      </c>
      <c r="AZ31" s="39">
        <f t="shared" si="13"/>
        <v>0</v>
      </c>
      <c r="BA31" s="40">
        <f t="shared" si="13"/>
        <v>0</v>
      </c>
      <c r="BB31" s="40">
        <f t="shared" si="13"/>
        <v>0</v>
      </c>
      <c r="BC31" s="40">
        <f t="shared" si="13"/>
        <v>0</v>
      </c>
      <c r="BD31" s="40">
        <f t="shared" si="13"/>
        <v>0</v>
      </c>
      <c r="BE31" s="40">
        <f t="shared" si="13"/>
        <v>0</v>
      </c>
      <c r="BF31" s="40">
        <f t="shared" si="13"/>
        <v>0</v>
      </c>
      <c r="BG31" s="40">
        <f t="shared" si="13"/>
        <v>0</v>
      </c>
      <c r="BH31" s="39">
        <f t="shared" si="13"/>
        <v>0</v>
      </c>
      <c r="BI31" s="40">
        <f t="shared" si="13"/>
        <v>0</v>
      </c>
      <c r="BJ31" s="40">
        <f t="shared" si="13"/>
        <v>18.7</v>
      </c>
      <c r="BK31" s="40">
        <f t="shared" si="13"/>
        <v>0</v>
      </c>
      <c r="BL31" s="40">
        <f t="shared" si="13"/>
        <v>0</v>
      </c>
      <c r="BM31" s="40">
        <f t="shared" si="13"/>
        <v>0</v>
      </c>
      <c r="BN31" s="40">
        <f t="shared" si="13"/>
        <v>0</v>
      </c>
      <c r="BO31" s="40">
        <f t="shared" si="13"/>
        <v>0</v>
      </c>
      <c r="BP31" s="39">
        <f t="shared" si="13"/>
        <v>0</v>
      </c>
      <c r="BQ31" s="40">
        <f t="shared" si="13"/>
        <v>0</v>
      </c>
      <c r="BR31" s="40">
        <f t="shared" si="13"/>
        <v>0</v>
      </c>
      <c r="BS31" s="40">
        <f t="shared" si="13"/>
        <v>0</v>
      </c>
      <c r="BT31" s="40">
        <f t="shared" si="13"/>
        <v>0</v>
      </c>
      <c r="BU31" s="40">
        <f t="shared" si="13"/>
        <v>0</v>
      </c>
      <c r="BV31" s="40">
        <f t="shared" si="13"/>
        <v>11.3</v>
      </c>
      <c r="BW31" s="39">
        <f t="shared" si="13"/>
        <v>0</v>
      </c>
      <c r="BX31" s="40">
        <f t="shared" si="13"/>
        <v>4</v>
      </c>
      <c r="BY31" s="91">
        <f t="shared" si="13"/>
        <v>0</v>
      </c>
      <c r="BZ31" s="91">
        <f>BZ28*BZ29</f>
        <v>0</v>
      </c>
      <c r="CA31" s="1"/>
    </row>
    <row r="32" spans="1:79" ht="15" hidden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4">E31*E32</f>
        <v>0</v>
      </c>
      <c r="F33" s="24">
        <f t="shared" si="14"/>
        <v>0</v>
      </c>
      <c r="G33" s="24">
        <f t="shared" si="14"/>
        <v>0</v>
      </c>
      <c r="H33" s="24">
        <f t="shared" si="14"/>
        <v>0</v>
      </c>
      <c r="I33" s="24">
        <f t="shared" si="14"/>
        <v>0</v>
      </c>
      <c r="J33" s="24">
        <f t="shared" si="14"/>
        <v>0</v>
      </c>
      <c r="K33" s="92">
        <f t="shared" si="14"/>
        <v>0</v>
      </c>
      <c r="L33" s="92">
        <f t="shared" si="14"/>
        <v>32.159999999999997</v>
      </c>
      <c r="M33" s="92">
        <f t="shared" si="14"/>
        <v>79</v>
      </c>
      <c r="N33" s="92">
        <f t="shared" si="14"/>
        <v>1.7799999999999998</v>
      </c>
      <c r="O33" s="92">
        <f t="shared" si="14"/>
        <v>0</v>
      </c>
      <c r="P33" s="92">
        <f t="shared" si="14"/>
        <v>95</v>
      </c>
      <c r="Q33" s="92">
        <f t="shared" si="14"/>
        <v>0</v>
      </c>
      <c r="R33" s="92">
        <f t="shared" si="14"/>
        <v>0</v>
      </c>
      <c r="S33" s="92">
        <f t="shared" si="14"/>
        <v>1399.8600000000001</v>
      </c>
      <c r="T33" s="92">
        <f t="shared" si="14"/>
        <v>0</v>
      </c>
      <c r="U33" s="92">
        <f t="shared" si="14"/>
        <v>0</v>
      </c>
      <c r="V33" s="92">
        <f t="shared" si="14"/>
        <v>0</v>
      </c>
      <c r="W33" s="92">
        <f t="shared" si="14"/>
        <v>0</v>
      </c>
      <c r="X33" s="92">
        <f t="shared" si="14"/>
        <v>0</v>
      </c>
      <c r="Y33" s="92">
        <f t="shared" si="14"/>
        <v>0</v>
      </c>
      <c r="Z33" s="92">
        <f t="shared" si="14"/>
        <v>0</v>
      </c>
      <c r="AA33" s="92">
        <f t="shared" si="14"/>
        <v>0</v>
      </c>
      <c r="AB33" s="92">
        <f t="shared" si="14"/>
        <v>0</v>
      </c>
      <c r="AC33" s="92">
        <f t="shared" si="14"/>
        <v>0</v>
      </c>
      <c r="AD33" s="92">
        <f t="shared" si="14"/>
        <v>2640</v>
      </c>
      <c r="AE33" s="92">
        <f t="shared" si="14"/>
        <v>0</v>
      </c>
      <c r="AF33" s="92">
        <f t="shared" si="14"/>
        <v>0</v>
      </c>
      <c r="AG33" s="92">
        <f t="shared" si="14"/>
        <v>0</v>
      </c>
      <c r="AH33" s="92">
        <f t="shared" si="14"/>
        <v>0</v>
      </c>
      <c r="AI33" s="92">
        <f t="shared" si="14"/>
        <v>0</v>
      </c>
      <c r="AJ33" s="92">
        <f t="shared" si="14"/>
        <v>0</v>
      </c>
      <c r="AK33" s="92">
        <f t="shared" si="14"/>
        <v>0</v>
      </c>
      <c r="AL33" s="92">
        <f t="shared" si="14"/>
        <v>0</v>
      </c>
      <c r="AM33" s="92">
        <f t="shared" si="14"/>
        <v>0</v>
      </c>
      <c r="AN33" s="92">
        <f t="shared" si="14"/>
        <v>0</v>
      </c>
      <c r="AO33" s="92">
        <f t="shared" si="14"/>
        <v>0</v>
      </c>
      <c r="AP33" s="92">
        <f t="shared" si="14"/>
        <v>0</v>
      </c>
      <c r="AQ33" s="92">
        <f t="shared" si="14"/>
        <v>0</v>
      </c>
      <c r="AR33" s="92">
        <f t="shared" si="14"/>
        <v>0</v>
      </c>
      <c r="AS33" s="92">
        <f t="shared" si="14"/>
        <v>0</v>
      </c>
      <c r="AT33" s="92">
        <f t="shared" si="14"/>
        <v>194</v>
      </c>
      <c r="AU33" s="92">
        <f t="shared" si="14"/>
        <v>0</v>
      </c>
      <c r="AV33" s="92">
        <f t="shared" si="14"/>
        <v>665</v>
      </c>
      <c r="AW33" s="92">
        <f t="shared" si="14"/>
        <v>0</v>
      </c>
      <c r="AX33" s="92">
        <f t="shared" si="14"/>
        <v>0</v>
      </c>
      <c r="AY33" s="92">
        <f t="shared" si="14"/>
        <v>0</v>
      </c>
      <c r="AZ33" s="92">
        <f t="shared" si="14"/>
        <v>0</v>
      </c>
      <c r="BA33" s="92">
        <f t="shared" si="14"/>
        <v>0</v>
      </c>
      <c r="BB33" s="92">
        <f t="shared" si="14"/>
        <v>0</v>
      </c>
      <c r="BC33" s="92">
        <f t="shared" si="14"/>
        <v>0</v>
      </c>
      <c r="BD33" s="92">
        <f t="shared" si="14"/>
        <v>0</v>
      </c>
      <c r="BE33" s="92">
        <f t="shared" si="14"/>
        <v>0</v>
      </c>
      <c r="BF33" s="92">
        <f t="shared" si="14"/>
        <v>0</v>
      </c>
      <c r="BG33" s="92">
        <f t="shared" si="14"/>
        <v>0</v>
      </c>
      <c r="BH33" s="92">
        <f t="shared" si="14"/>
        <v>0</v>
      </c>
      <c r="BI33" s="92">
        <f t="shared" si="14"/>
        <v>0</v>
      </c>
      <c r="BJ33" s="92">
        <f t="shared" si="14"/>
        <v>860.19999999999993</v>
      </c>
      <c r="BK33" s="92">
        <f t="shared" si="14"/>
        <v>0</v>
      </c>
      <c r="BL33" s="92">
        <f t="shared" si="14"/>
        <v>0</v>
      </c>
      <c r="BM33" s="92">
        <f t="shared" si="14"/>
        <v>0</v>
      </c>
      <c r="BN33" s="92">
        <f t="shared" si="14"/>
        <v>0</v>
      </c>
      <c r="BO33" s="92">
        <f t="shared" si="14"/>
        <v>0</v>
      </c>
      <c r="BP33" s="92">
        <f t="shared" si="14"/>
        <v>0</v>
      </c>
      <c r="BQ33" s="92">
        <f t="shared" ref="BQ33:BW33" si="15">BQ31*BQ32</f>
        <v>0</v>
      </c>
      <c r="BR33" s="92">
        <f t="shared" si="15"/>
        <v>0</v>
      </c>
      <c r="BS33" s="92">
        <f t="shared" si="15"/>
        <v>0</v>
      </c>
      <c r="BT33" s="92">
        <f t="shared" si="15"/>
        <v>0</v>
      </c>
      <c r="BU33" s="92">
        <f t="shared" si="15"/>
        <v>0</v>
      </c>
      <c r="BV33" s="92">
        <f>BV31*BV32</f>
        <v>1243</v>
      </c>
      <c r="BW33" s="92">
        <f t="shared" si="15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t="15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73"/>
      <c r="B36" s="196" t="s">
        <v>292</v>
      </c>
      <c r="D36" s="173" t="str">
        <f t="shared" ref="D36:K36" si="16">IF(D21=D52,"х",FALSE)</f>
        <v>х</v>
      </c>
      <c r="E36" s="173" t="str">
        <f t="shared" si="16"/>
        <v>х</v>
      </c>
      <c r="F36" s="173" t="str">
        <f t="shared" si="16"/>
        <v>х</v>
      </c>
      <c r="G36" s="173" t="str">
        <f t="shared" si="16"/>
        <v>х</v>
      </c>
      <c r="H36" s="173" t="str">
        <f t="shared" si="16"/>
        <v>х</v>
      </c>
      <c r="I36" s="173" t="str">
        <f t="shared" si="16"/>
        <v>х</v>
      </c>
      <c r="J36" s="173" t="str">
        <f t="shared" si="16"/>
        <v>х</v>
      </c>
      <c r="K36" s="173" t="str">
        <f t="shared" si="16"/>
        <v>х</v>
      </c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71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 ht="15">
      <c r="A39" s="612" t="s">
        <v>69</v>
      </c>
      <c r="B39" s="652"/>
      <c r="C39" s="177"/>
      <c r="D39" s="177"/>
      <c r="E39" s="177"/>
      <c r="F39" s="177"/>
      <c r="G39" s="177"/>
      <c r="H39" s="177"/>
      <c r="I39" s="177"/>
      <c r="J39" s="177"/>
      <c r="K39" s="177"/>
      <c r="L39" s="177">
        <v>3.6</v>
      </c>
      <c r="M39" s="177"/>
      <c r="N39" s="177">
        <v>0.9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2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>
        <v>60</v>
      </c>
      <c r="BC39" s="177"/>
      <c r="BD39" s="177"/>
      <c r="BE39" s="177"/>
      <c r="BF39" s="177"/>
      <c r="BG39" s="177"/>
      <c r="BH39" s="177"/>
      <c r="BI39" s="177"/>
      <c r="BJ39" s="177">
        <v>35</v>
      </c>
      <c r="BK39" s="177">
        <v>5</v>
      </c>
      <c r="BL39" s="177">
        <v>8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7">
        <f t="shared" ref="CA39:CA45" si="17">SUMPRODUCT($E39:$BZ39,$E$51:$BZ$51)/1000</f>
        <v>17.5364</v>
      </c>
    </row>
    <row r="40" spans="1:79" ht="15">
      <c r="A40" s="599" t="s">
        <v>301</v>
      </c>
      <c r="B40" s="652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85">
        <v>40</v>
      </c>
      <c r="BY40" s="193"/>
      <c r="BZ40" s="193"/>
      <c r="CA40" s="247">
        <f t="shared" si="17"/>
        <v>2.3199999999999998</v>
      </c>
    </row>
    <row r="41" spans="1:79" ht="15">
      <c r="A41" s="653" t="s">
        <v>355</v>
      </c>
      <c r="B41" s="589"/>
      <c r="C41" s="177"/>
      <c r="D41" s="177"/>
      <c r="E41" s="177"/>
      <c r="F41" s="177"/>
      <c r="G41" s="177"/>
      <c r="H41" s="177"/>
      <c r="I41" s="177"/>
      <c r="J41" s="177"/>
      <c r="K41" s="177"/>
      <c r="L41" s="177">
        <v>2.5</v>
      </c>
      <c r="M41" s="177"/>
      <c r="N41" s="177">
        <v>0.86</v>
      </c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>
        <v>56</v>
      </c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>
        <v>2</v>
      </c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>
        <v>60</v>
      </c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320">
        <v>0</v>
      </c>
      <c r="BX41" s="266"/>
      <c r="BY41" s="195"/>
      <c r="BZ41" s="193"/>
      <c r="CA41" s="247">
        <f t="shared" si="17"/>
        <v>33.723599999999998</v>
      </c>
    </row>
    <row r="42" spans="1:79" ht="15">
      <c r="A42" s="599" t="s">
        <v>319</v>
      </c>
      <c r="B42" s="65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>
        <v>200</v>
      </c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264"/>
      <c r="BY42" s="193"/>
      <c r="BZ42" s="193"/>
      <c r="CA42" s="247">
        <f t="shared" si="17"/>
        <v>17</v>
      </c>
    </row>
    <row r="43" spans="1:79" ht="15">
      <c r="A43" s="599" t="s">
        <v>12</v>
      </c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344"/>
      <c r="S43" s="198"/>
      <c r="T43" s="406">
        <v>16</v>
      </c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344"/>
      <c r="BY43" s="198"/>
      <c r="BZ43" s="344"/>
      <c r="CA43" s="247">
        <f t="shared" si="17"/>
        <v>3.84</v>
      </c>
    </row>
    <row r="44" spans="1:79" ht="15">
      <c r="A44" s="650"/>
      <c r="B44" s="6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263"/>
      <c r="BZ44" s="374"/>
      <c r="CA44" s="247">
        <f t="shared" si="17"/>
        <v>0</v>
      </c>
    </row>
    <row r="45" spans="1:79" ht="15">
      <c r="A45" s="650"/>
      <c r="B45" s="651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94"/>
      <c r="BW45" s="266"/>
      <c r="BX45" s="177"/>
      <c r="BY45" s="266"/>
      <c r="BZ45" s="266"/>
      <c r="CA45" s="247">
        <f t="shared" si="17"/>
        <v>0</v>
      </c>
    </row>
    <row r="46" spans="1:79" ht="15">
      <c r="A46" s="654"/>
      <c r="B46" s="655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5"/>
      <c r="BZ46" s="265"/>
      <c r="CA46" s="172"/>
    </row>
    <row r="47" spans="1:79" ht="15" hidden="1">
      <c r="A47" s="612"/>
      <c r="B47" s="613"/>
      <c r="C47" s="177"/>
      <c r="D47" s="177">
        <f t="shared" ref="D47:BO47" si="18">SUM(D39:D44)</f>
        <v>0</v>
      </c>
      <c r="E47" s="177">
        <f t="shared" si="18"/>
        <v>0</v>
      </c>
      <c r="F47" s="177">
        <f t="shared" si="18"/>
        <v>0</v>
      </c>
      <c r="G47" s="177">
        <f t="shared" si="18"/>
        <v>0</v>
      </c>
      <c r="H47" s="177">
        <f t="shared" si="18"/>
        <v>0</v>
      </c>
      <c r="I47" s="177">
        <f t="shared" si="18"/>
        <v>0</v>
      </c>
      <c r="J47" s="177">
        <f t="shared" si="18"/>
        <v>0</v>
      </c>
      <c r="K47" s="177">
        <f t="shared" si="18"/>
        <v>0</v>
      </c>
      <c r="L47" s="177">
        <f t="shared" si="18"/>
        <v>6.1</v>
      </c>
      <c r="M47" s="177">
        <f t="shared" si="18"/>
        <v>0</v>
      </c>
      <c r="N47" s="177">
        <f t="shared" si="18"/>
        <v>1.76</v>
      </c>
      <c r="O47" s="177">
        <f t="shared" si="18"/>
        <v>0</v>
      </c>
      <c r="P47" s="177">
        <f t="shared" si="18"/>
        <v>0</v>
      </c>
      <c r="Q47" s="177">
        <f t="shared" si="18"/>
        <v>0</v>
      </c>
      <c r="R47" s="177">
        <f t="shared" si="18"/>
        <v>0</v>
      </c>
      <c r="S47" s="177">
        <f t="shared" si="18"/>
        <v>0</v>
      </c>
      <c r="T47" s="177">
        <f t="shared" si="18"/>
        <v>16</v>
      </c>
      <c r="U47" s="177">
        <f t="shared" si="18"/>
        <v>0</v>
      </c>
      <c r="V47" s="177">
        <f t="shared" si="18"/>
        <v>0</v>
      </c>
      <c r="W47" s="177">
        <f t="shared" si="18"/>
        <v>0</v>
      </c>
      <c r="X47" s="177">
        <f t="shared" si="18"/>
        <v>0</v>
      </c>
      <c r="Y47" s="177">
        <f t="shared" si="18"/>
        <v>0</v>
      </c>
      <c r="Z47" s="177">
        <f t="shared" si="18"/>
        <v>0</v>
      </c>
      <c r="AA47" s="177">
        <f t="shared" si="18"/>
        <v>200</v>
      </c>
      <c r="AB47" s="177">
        <f t="shared" si="18"/>
        <v>0</v>
      </c>
      <c r="AC47" s="177">
        <f t="shared" si="18"/>
        <v>2</v>
      </c>
      <c r="AD47" s="177">
        <f t="shared" si="18"/>
        <v>0</v>
      </c>
      <c r="AE47" s="177">
        <f t="shared" si="18"/>
        <v>0</v>
      </c>
      <c r="AF47" s="177">
        <f t="shared" si="18"/>
        <v>0</v>
      </c>
      <c r="AG47" s="177">
        <f t="shared" si="18"/>
        <v>56</v>
      </c>
      <c r="AH47" s="177">
        <f t="shared" si="18"/>
        <v>0</v>
      </c>
      <c r="AI47" s="177">
        <f t="shared" si="18"/>
        <v>0</v>
      </c>
      <c r="AJ47" s="177">
        <f t="shared" si="18"/>
        <v>0</v>
      </c>
      <c r="AK47" s="177">
        <f t="shared" si="18"/>
        <v>0</v>
      </c>
      <c r="AL47" s="177">
        <f t="shared" si="18"/>
        <v>0</v>
      </c>
      <c r="AM47" s="177">
        <f t="shared" si="18"/>
        <v>0</v>
      </c>
      <c r="AN47" s="177">
        <f t="shared" si="18"/>
        <v>0</v>
      </c>
      <c r="AO47" s="177">
        <f t="shared" si="18"/>
        <v>0</v>
      </c>
      <c r="AP47" s="177">
        <f t="shared" si="18"/>
        <v>0</v>
      </c>
      <c r="AQ47" s="177">
        <f t="shared" si="18"/>
        <v>0</v>
      </c>
      <c r="AR47" s="177">
        <f t="shared" si="18"/>
        <v>0</v>
      </c>
      <c r="AS47" s="177">
        <f t="shared" si="18"/>
        <v>0</v>
      </c>
      <c r="AT47" s="177">
        <f t="shared" si="18"/>
        <v>2</v>
      </c>
      <c r="AU47" s="177">
        <f t="shared" si="18"/>
        <v>0</v>
      </c>
      <c r="AV47" s="177">
        <f t="shared" si="18"/>
        <v>0</v>
      </c>
      <c r="AW47" s="177">
        <f t="shared" si="18"/>
        <v>0</v>
      </c>
      <c r="AX47" s="177">
        <f t="shared" si="18"/>
        <v>0</v>
      </c>
      <c r="AY47" s="177">
        <f t="shared" si="18"/>
        <v>0</v>
      </c>
      <c r="AZ47" s="177">
        <f t="shared" si="18"/>
        <v>0</v>
      </c>
      <c r="BA47" s="177">
        <f t="shared" si="18"/>
        <v>0</v>
      </c>
      <c r="BB47" s="177">
        <f t="shared" si="18"/>
        <v>60</v>
      </c>
      <c r="BC47" s="177">
        <f t="shared" si="18"/>
        <v>0</v>
      </c>
      <c r="BD47" s="177">
        <f t="shared" si="18"/>
        <v>0</v>
      </c>
      <c r="BE47" s="177">
        <f t="shared" si="18"/>
        <v>0</v>
      </c>
      <c r="BF47" s="177">
        <f t="shared" si="18"/>
        <v>0</v>
      </c>
      <c r="BG47" s="177">
        <f t="shared" si="18"/>
        <v>0</v>
      </c>
      <c r="BH47" s="177">
        <f t="shared" si="18"/>
        <v>60</v>
      </c>
      <c r="BI47" s="177">
        <f t="shared" si="18"/>
        <v>0</v>
      </c>
      <c r="BJ47" s="177">
        <f t="shared" si="18"/>
        <v>35</v>
      </c>
      <c r="BK47" s="177">
        <f t="shared" si="18"/>
        <v>5</v>
      </c>
      <c r="BL47" s="177">
        <f t="shared" si="18"/>
        <v>8</v>
      </c>
      <c r="BM47" s="177">
        <f t="shared" si="18"/>
        <v>0</v>
      </c>
      <c r="BN47" s="177">
        <f t="shared" si="18"/>
        <v>0</v>
      </c>
      <c r="BO47" s="177">
        <f t="shared" si="18"/>
        <v>0</v>
      </c>
      <c r="BP47" s="177">
        <f t="shared" ref="BP47:BZ47" si="19">SUM(BP39:BP44)</f>
        <v>0</v>
      </c>
      <c r="BQ47" s="177">
        <f t="shared" si="19"/>
        <v>0</v>
      </c>
      <c r="BR47" s="177">
        <f t="shared" si="19"/>
        <v>0</v>
      </c>
      <c r="BS47" s="177">
        <f t="shared" si="19"/>
        <v>0</v>
      </c>
      <c r="BT47" s="177">
        <f t="shared" si="19"/>
        <v>0</v>
      </c>
      <c r="BU47" s="177">
        <f t="shared" si="19"/>
        <v>0</v>
      </c>
      <c r="BV47" s="177">
        <f>SUM(BV39:BV45)</f>
        <v>0</v>
      </c>
      <c r="BW47" s="177">
        <f t="shared" si="19"/>
        <v>0</v>
      </c>
      <c r="BX47" s="177">
        <f>SUM(BX39:BX45)</f>
        <v>40</v>
      </c>
      <c r="BY47" s="193">
        <f t="shared" si="19"/>
        <v>0</v>
      </c>
      <c r="BZ47" s="193">
        <f t="shared" si="19"/>
        <v>0</v>
      </c>
      <c r="CA47" s="172"/>
    </row>
    <row r="48" spans="1:79" ht="15" hidden="1">
      <c r="A48" s="614" t="s">
        <v>54</v>
      </c>
      <c r="B48" s="615"/>
      <c r="C48" s="177">
        <f>C49</f>
        <v>100</v>
      </c>
      <c r="D48" s="177">
        <f t="shared" ref="D48:BO48" si="20">C48</f>
        <v>100</v>
      </c>
      <c r="E48" s="177">
        <f t="shared" si="20"/>
        <v>100</v>
      </c>
      <c r="F48" s="177">
        <f t="shared" si="20"/>
        <v>100</v>
      </c>
      <c r="G48" s="177">
        <f t="shared" si="20"/>
        <v>100</v>
      </c>
      <c r="H48" s="177">
        <f t="shared" si="20"/>
        <v>100</v>
      </c>
      <c r="I48" s="177">
        <f t="shared" si="20"/>
        <v>100</v>
      </c>
      <c r="J48" s="177">
        <f t="shared" si="20"/>
        <v>100</v>
      </c>
      <c r="K48" s="177">
        <f t="shared" si="20"/>
        <v>100</v>
      </c>
      <c r="L48" s="177">
        <f t="shared" si="20"/>
        <v>100</v>
      </c>
      <c r="M48" s="177">
        <f t="shared" si="20"/>
        <v>100</v>
      </c>
      <c r="N48" s="177">
        <f t="shared" si="20"/>
        <v>100</v>
      </c>
      <c r="O48" s="177">
        <f t="shared" si="20"/>
        <v>100</v>
      </c>
      <c r="P48" s="177">
        <f t="shared" si="20"/>
        <v>100</v>
      </c>
      <c r="Q48" s="177">
        <f t="shared" si="20"/>
        <v>100</v>
      </c>
      <c r="R48" s="177">
        <f t="shared" si="20"/>
        <v>100</v>
      </c>
      <c r="S48" s="177">
        <f t="shared" si="20"/>
        <v>100</v>
      </c>
      <c r="T48" s="177">
        <f t="shared" si="20"/>
        <v>100</v>
      </c>
      <c r="U48" s="177">
        <f t="shared" si="20"/>
        <v>100</v>
      </c>
      <c r="V48" s="177">
        <f t="shared" si="20"/>
        <v>100</v>
      </c>
      <c r="W48" s="177">
        <f t="shared" si="20"/>
        <v>100</v>
      </c>
      <c r="X48" s="177">
        <f t="shared" si="20"/>
        <v>100</v>
      </c>
      <c r="Y48" s="177">
        <f t="shared" si="20"/>
        <v>100</v>
      </c>
      <c r="Z48" s="177">
        <f t="shared" si="20"/>
        <v>100</v>
      </c>
      <c r="AA48" s="177">
        <f t="shared" si="20"/>
        <v>100</v>
      </c>
      <c r="AB48" s="177">
        <f t="shared" si="20"/>
        <v>100</v>
      </c>
      <c r="AC48" s="177">
        <f t="shared" si="20"/>
        <v>100</v>
      </c>
      <c r="AD48" s="177">
        <f t="shared" si="20"/>
        <v>100</v>
      </c>
      <c r="AE48" s="177">
        <f t="shared" si="20"/>
        <v>100</v>
      </c>
      <c r="AF48" s="177">
        <f t="shared" si="20"/>
        <v>100</v>
      </c>
      <c r="AG48" s="177">
        <f t="shared" si="20"/>
        <v>100</v>
      </c>
      <c r="AH48" s="177">
        <f t="shared" si="20"/>
        <v>100</v>
      </c>
      <c r="AI48" s="177">
        <f t="shared" si="20"/>
        <v>100</v>
      </c>
      <c r="AJ48" s="177">
        <f t="shared" si="20"/>
        <v>100</v>
      </c>
      <c r="AK48" s="177">
        <f t="shared" si="20"/>
        <v>100</v>
      </c>
      <c r="AL48" s="177">
        <f t="shared" si="20"/>
        <v>100</v>
      </c>
      <c r="AM48" s="177">
        <f t="shared" si="20"/>
        <v>100</v>
      </c>
      <c r="AN48" s="177">
        <f t="shared" si="20"/>
        <v>100</v>
      </c>
      <c r="AO48" s="177">
        <f t="shared" si="20"/>
        <v>100</v>
      </c>
      <c r="AP48" s="177">
        <f t="shared" si="20"/>
        <v>100</v>
      </c>
      <c r="AQ48" s="177">
        <f t="shared" si="20"/>
        <v>100</v>
      </c>
      <c r="AR48" s="177">
        <f t="shared" si="20"/>
        <v>100</v>
      </c>
      <c r="AS48" s="177">
        <f t="shared" si="20"/>
        <v>100</v>
      </c>
      <c r="AT48" s="177">
        <f t="shared" si="20"/>
        <v>100</v>
      </c>
      <c r="AU48" s="177">
        <f t="shared" si="20"/>
        <v>100</v>
      </c>
      <c r="AV48" s="177">
        <f t="shared" si="20"/>
        <v>100</v>
      </c>
      <c r="AW48" s="177">
        <f t="shared" si="20"/>
        <v>100</v>
      </c>
      <c r="AX48" s="177">
        <f t="shared" si="20"/>
        <v>100</v>
      </c>
      <c r="AY48" s="177">
        <f t="shared" si="20"/>
        <v>100</v>
      </c>
      <c r="AZ48" s="177">
        <f t="shared" si="20"/>
        <v>100</v>
      </c>
      <c r="BA48" s="177">
        <f t="shared" si="20"/>
        <v>100</v>
      </c>
      <c r="BB48" s="177">
        <f t="shared" si="20"/>
        <v>100</v>
      </c>
      <c r="BC48" s="177">
        <f t="shared" si="20"/>
        <v>100</v>
      </c>
      <c r="BD48" s="177">
        <f t="shared" si="20"/>
        <v>100</v>
      </c>
      <c r="BE48" s="177">
        <f t="shared" si="20"/>
        <v>100</v>
      </c>
      <c r="BF48" s="177">
        <f t="shared" si="20"/>
        <v>100</v>
      </c>
      <c r="BG48" s="177">
        <f t="shared" si="20"/>
        <v>100</v>
      </c>
      <c r="BH48" s="177">
        <f t="shared" si="20"/>
        <v>100</v>
      </c>
      <c r="BI48" s="177">
        <f t="shared" si="20"/>
        <v>100</v>
      </c>
      <c r="BJ48" s="177">
        <f t="shared" si="20"/>
        <v>100</v>
      </c>
      <c r="BK48" s="177">
        <f t="shared" si="20"/>
        <v>100</v>
      </c>
      <c r="BL48" s="177">
        <f t="shared" si="20"/>
        <v>100</v>
      </c>
      <c r="BM48" s="177">
        <f t="shared" si="20"/>
        <v>100</v>
      </c>
      <c r="BN48" s="177">
        <f t="shared" si="20"/>
        <v>100</v>
      </c>
      <c r="BO48" s="177">
        <f t="shared" si="20"/>
        <v>100</v>
      </c>
      <c r="BP48" s="177">
        <f t="shared" ref="BP48:BZ48" si="21">BO48</f>
        <v>100</v>
      </c>
      <c r="BQ48" s="177">
        <f t="shared" si="21"/>
        <v>100</v>
      </c>
      <c r="BR48" s="177">
        <f t="shared" si="21"/>
        <v>100</v>
      </c>
      <c r="BS48" s="177">
        <f t="shared" si="21"/>
        <v>100</v>
      </c>
      <c r="BT48" s="177">
        <f t="shared" si="21"/>
        <v>100</v>
      </c>
      <c r="BU48" s="177">
        <f t="shared" si="21"/>
        <v>100</v>
      </c>
      <c r="BV48" s="177">
        <f t="shared" si="21"/>
        <v>100</v>
      </c>
      <c r="BW48" s="177">
        <f t="shared" si="21"/>
        <v>100</v>
      </c>
      <c r="BX48" s="177">
        <f t="shared" si="21"/>
        <v>100</v>
      </c>
      <c r="BY48" s="194">
        <f t="shared" si="21"/>
        <v>100</v>
      </c>
      <c r="BZ48" s="194">
        <f t="shared" si="21"/>
        <v>100</v>
      </c>
      <c r="CA48" s="172"/>
    </row>
    <row r="49" spans="1:79" ht="20.25" thickBot="1">
      <c r="A49" s="593" t="s">
        <v>54</v>
      </c>
      <c r="B49" s="594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17">
        <f>J47*J48/1000</f>
        <v>0</v>
      </c>
      <c r="K50" s="417">
        <f>K47*K48/1000</f>
        <v>0</v>
      </c>
      <c r="L50" s="444">
        <f t="shared" ref="L50:BV50" si="22">L47*L48/1000</f>
        <v>0.61</v>
      </c>
      <c r="M50" s="444">
        <f t="shared" si="22"/>
        <v>0</v>
      </c>
      <c r="N50" s="444">
        <f t="shared" si="22"/>
        <v>0.17599999999999999</v>
      </c>
      <c r="O50" s="444">
        <f t="shared" si="22"/>
        <v>0</v>
      </c>
      <c r="P50" s="444">
        <f t="shared" si="22"/>
        <v>0</v>
      </c>
      <c r="Q50" s="444">
        <f t="shared" si="22"/>
        <v>0</v>
      </c>
      <c r="R50" s="444">
        <f t="shared" si="22"/>
        <v>0</v>
      </c>
      <c r="S50" s="444">
        <f>S47*S48/1000</f>
        <v>0</v>
      </c>
      <c r="T50" s="444">
        <f t="shared" si="22"/>
        <v>1.6</v>
      </c>
      <c r="U50" s="444">
        <f t="shared" si="22"/>
        <v>0</v>
      </c>
      <c r="V50" s="444">
        <f t="shared" si="22"/>
        <v>0</v>
      </c>
      <c r="W50" s="444">
        <f t="shared" si="22"/>
        <v>0</v>
      </c>
      <c r="X50" s="444">
        <f t="shared" si="22"/>
        <v>0</v>
      </c>
      <c r="Y50" s="444">
        <f t="shared" si="22"/>
        <v>0</v>
      </c>
      <c r="Z50" s="444">
        <f t="shared" si="22"/>
        <v>0</v>
      </c>
      <c r="AA50" s="444">
        <f t="shared" si="22"/>
        <v>20</v>
      </c>
      <c r="AB50" s="444">
        <f t="shared" si="22"/>
        <v>0</v>
      </c>
      <c r="AC50" s="444">
        <f t="shared" si="22"/>
        <v>0.2</v>
      </c>
      <c r="AD50" s="444">
        <f>AD47*AD48/1000</f>
        <v>0</v>
      </c>
      <c r="AE50" s="444">
        <f>AE47*AE48/1000</f>
        <v>0</v>
      </c>
      <c r="AF50" s="444">
        <f t="shared" si="22"/>
        <v>0</v>
      </c>
      <c r="AG50" s="444">
        <f t="shared" si="22"/>
        <v>5.6</v>
      </c>
      <c r="AH50" s="444">
        <f t="shared" si="22"/>
        <v>0</v>
      </c>
      <c r="AI50" s="444">
        <f t="shared" si="22"/>
        <v>0</v>
      </c>
      <c r="AJ50" s="444">
        <f t="shared" si="22"/>
        <v>0</v>
      </c>
      <c r="AK50" s="444">
        <f t="shared" si="22"/>
        <v>0</v>
      </c>
      <c r="AL50" s="444">
        <f t="shared" si="22"/>
        <v>0</v>
      </c>
      <c r="AM50" s="444">
        <f t="shared" si="22"/>
        <v>0</v>
      </c>
      <c r="AN50" s="444">
        <f t="shared" si="22"/>
        <v>0</v>
      </c>
      <c r="AO50" s="444">
        <f t="shared" si="22"/>
        <v>0</v>
      </c>
      <c r="AP50" s="444">
        <f t="shared" si="22"/>
        <v>0</v>
      </c>
      <c r="AQ50" s="444">
        <f t="shared" si="22"/>
        <v>0</v>
      </c>
      <c r="AR50" s="444">
        <f t="shared" si="22"/>
        <v>0</v>
      </c>
      <c r="AS50" s="444">
        <f t="shared" si="22"/>
        <v>0</v>
      </c>
      <c r="AT50" s="444">
        <f t="shared" si="22"/>
        <v>0.2</v>
      </c>
      <c r="AU50" s="444">
        <f t="shared" si="22"/>
        <v>0</v>
      </c>
      <c r="AV50" s="444">
        <f t="shared" si="22"/>
        <v>0</v>
      </c>
      <c r="AW50" s="444">
        <f t="shared" si="22"/>
        <v>0</v>
      </c>
      <c r="AX50" s="444">
        <f t="shared" si="22"/>
        <v>0</v>
      </c>
      <c r="AY50" s="444">
        <f t="shared" si="22"/>
        <v>0</v>
      </c>
      <c r="AZ50" s="444">
        <f>AZ47*AZ48/1000</f>
        <v>0</v>
      </c>
      <c r="BA50" s="444">
        <f t="shared" si="22"/>
        <v>0</v>
      </c>
      <c r="BB50" s="444">
        <f t="shared" si="22"/>
        <v>6</v>
      </c>
      <c r="BC50" s="444">
        <f t="shared" si="22"/>
        <v>0</v>
      </c>
      <c r="BD50" s="444">
        <f t="shared" si="22"/>
        <v>0</v>
      </c>
      <c r="BE50" s="444">
        <f t="shared" si="22"/>
        <v>0</v>
      </c>
      <c r="BF50" s="444">
        <f t="shared" si="22"/>
        <v>0</v>
      </c>
      <c r="BG50" s="444">
        <f t="shared" si="22"/>
        <v>0</v>
      </c>
      <c r="BH50" s="444">
        <f>BH47*BH48/1000</f>
        <v>6</v>
      </c>
      <c r="BI50" s="444">
        <f t="shared" si="22"/>
        <v>0</v>
      </c>
      <c r="BJ50" s="444">
        <f t="shared" si="22"/>
        <v>3.5</v>
      </c>
      <c r="BK50" s="444">
        <f t="shared" si="22"/>
        <v>0.5</v>
      </c>
      <c r="BL50" s="444">
        <f t="shared" si="22"/>
        <v>0.8</v>
      </c>
      <c r="BM50" s="444">
        <f t="shared" si="22"/>
        <v>0</v>
      </c>
      <c r="BN50" s="444">
        <f t="shared" si="22"/>
        <v>0</v>
      </c>
      <c r="BO50" s="444">
        <f t="shared" si="22"/>
        <v>0</v>
      </c>
      <c r="BP50" s="444">
        <f>BP47*BP48/1000</f>
        <v>0</v>
      </c>
      <c r="BQ50" s="444">
        <f t="shared" si="22"/>
        <v>0</v>
      </c>
      <c r="BR50" s="444">
        <f t="shared" si="22"/>
        <v>0</v>
      </c>
      <c r="BS50" s="444">
        <f t="shared" si="22"/>
        <v>0</v>
      </c>
      <c r="BT50" s="444">
        <f t="shared" si="22"/>
        <v>0</v>
      </c>
      <c r="BU50" s="444">
        <f t="shared" si="22"/>
        <v>0</v>
      </c>
      <c r="BV50" s="444">
        <f t="shared" si="22"/>
        <v>0</v>
      </c>
      <c r="BW50" s="444">
        <f>BW47*BW48/1000</f>
        <v>0</v>
      </c>
      <c r="BX50" s="444">
        <f>BX47*BX48/1000</f>
        <v>4</v>
      </c>
      <c r="BY50" s="400">
        <f>BY47*BY48/1000</f>
        <v>0</v>
      </c>
      <c r="BZ50" s="400">
        <f>BZ47*BZ48/1000</f>
        <v>0</v>
      </c>
      <c r="CA50" s="172"/>
    </row>
    <row r="51" spans="1:79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19">
        <f>ССЫЛКИ!H3</f>
        <v>105</v>
      </c>
      <c r="K51" s="419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402">
        <f>ССЫЛКИ!BX3</f>
        <v>580</v>
      </c>
      <c r="CA51" s="172"/>
    </row>
    <row r="52" spans="1:79" ht="15.75">
      <c r="A52" s="593" t="s">
        <v>56</v>
      </c>
      <c r="B52" s="594"/>
      <c r="C52" s="450">
        <f>SUM(D52:BZ52)</f>
        <v>7442</v>
      </c>
      <c r="D52" s="421">
        <f t="shared" ref="D52:BZ52" si="23">D50*D51</f>
        <v>0</v>
      </c>
      <c r="E52" s="421">
        <f t="shared" si="23"/>
        <v>0</v>
      </c>
      <c r="F52" s="422">
        <f t="shared" si="23"/>
        <v>0</v>
      </c>
      <c r="G52" s="417">
        <f t="shared" si="23"/>
        <v>0</v>
      </c>
      <c r="H52" s="417">
        <f t="shared" si="23"/>
        <v>0</v>
      </c>
      <c r="I52" s="417">
        <f t="shared" si="23"/>
        <v>0</v>
      </c>
      <c r="J52" s="417">
        <f t="shared" si="23"/>
        <v>0</v>
      </c>
      <c r="K52" s="417">
        <f t="shared" si="23"/>
        <v>0</v>
      </c>
      <c r="L52" s="444">
        <f t="shared" si="23"/>
        <v>81.739999999999995</v>
      </c>
      <c r="M52" s="444">
        <f t="shared" si="23"/>
        <v>0</v>
      </c>
      <c r="N52" s="444">
        <f t="shared" si="23"/>
        <v>1.7599999999999998</v>
      </c>
      <c r="O52" s="444">
        <f t="shared" si="23"/>
        <v>0</v>
      </c>
      <c r="P52" s="444">
        <f t="shared" si="23"/>
        <v>0</v>
      </c>
      <c r="Q52" s="444">
        <f t="shared" si="23"/>
        <v>0</v>
      </c>
      <c r="R52" s="444">
        <f t="shared" si="23"/>
        <v>0</v>
      </c>
      <c r="S52" s="444">
        <f t="shared" si="23"/>
        <v>0</v>
      </c>
      <c r="T52" s="444">
        <f t="shared" si="23"/>
        <v>384</v>
      </c>
      <c r="U52" s="444">
        <f t="shared" si="23"/>
        <v>0</v>
      </c>
      <c r="V52" s="444">
        <f t="shared" si="23"/>
        <v>0</v>
      </c>
      <c r="W52" s="444">
        <f t="shared" si="23"/>
        <v>0</v>
      </c>
      <c r="X52" s="444">
        <f t="shared" si="23"/>
        <v>0</v>
      </c>
      <c r="Y52" s="444">
        <f t="shared" si="23"/>
        <v>0</v>
      </c>
      <c r="Z52" s="444">
        <f t="shared" si="23"/>
        <v>0</v>
      </c>
      <c r="AA52" s="444">
        <f t="shared" si="23"/>
        <v>1700</v>
      </c>
      <c r="AB52" s="444">
        <f t="shared" si="23"/>
        <v>0</v>
      </c>
      <c r="AC52" s="444">
        <f t="shared" si="23"/>
        <v>38</v>
      </c>
      <c r="AD52" s="444">
        <f t="shared" si="23"/>
        <v>0</v>
      </c>
      <c r="AE52" s="444">
        <f t="shared" si="23"/>
        <v>0</v>
      </c>
      <c r="AF52" s="444">
        <f t="shared" si="23"/>
        <v>0</v>
      </c>
      <c r="AG52" s="444">
        <f t="shared" si="23"/>
        <v>503.99999999999994</v>
      </c>
      <c r="AH52" s="444">
        <f t="shared" si="23"/>
        <v>0</v>
      </c>
      <c r="AI52" s="444">
        <f t="shared" si="23"/>
        <v>0</v>
      </c>
      <c r="AJ52" s="444">
        <f t="shared" si="23"/>
        <v>0</v>
      </c>
      <c r="AK52" s="444">
        <f t="shared" si="23"/>
        <v>0</v>
      </c>
      <c r="AL52" s="444">
        <f t="shared" si="23"/>
        <v>0</v>
      </c>
      <c r="AM52" s="444">
        <f t="shared" si="23"/>
        <v>0</v>
      </c>
      <c r="AN52" s="444">
        <f t="shared" si="23"/>
        <v>0</v>
      </c>
      <c r="AO52" s="444">
        <f t="shared" si="23"/>
        <v>0</v>
      </c>
      <c r="AP52" s="444">
        <f t="shared" si="23"/>
        <v>0</v>
      </c>
      <c r="AQ52" s="444">
        <f t="shared" si="23"/>
        <v>0</v>
      </c>
      <c r="AR52" s="444">
        <f t="shared" si="23"/>
        <v>0</v>
      </c>
      <c r="AS52" s="444">
        <f t="shared" si="23"/>
        <v>0</v>
      </c>
      <c r="AT52" s="444">
        <f t="shared" si="23"/>
        <v>194</v>
      </c>
      <c r="AU52" s="444">
        <f t="shared" si="23"/>
        <v>0</v>
      </c>
      <c r="AV52" s="444">
        <f t="shared" si="23"/>
        <v>0</v>
      </c>
      <c r="AW52" s="444">
        <f t="shared" si="23"/>
        <v>0</v>
      </c>
      <c r="AX52" s="444">
        <f t="shared" si="23"/>
        <v>0</v>
      </c>
      <c r="AY52" s="444">
        <f t="shared" si="23"/>
        <v>0</v>
      </c>
      <c r="AZ52" s="444">
        <f t="shared" si="23"/>
        <v>0</v>
      </c>
      <c r="BA52" s="444">
        <f t="shared" si="23"/>
        <v>0</v>
      </c>
      <c r="BB52" s="444">
        <f t="shared" si="23"/>
        <v>1440</v>
      </c>
      <c r="BC52" s="444">
        <f t="shared" si="23"/>
        <v>0</v>
      </c>
      <c r="BD52" s="444">
        <f t="shared" si="23"/>
        <v>0</v>
      </c>
      <c r="BE52" s="444">
        <f t="shared" si="23"/>
        <v>0</v>
      </c>
      <c r="BF52" s="444">
        <f t="shared" si="23"/>
        <v>0</v>
      </c>
      <c r="BG52" s="444">
        <f t="shared" si="23"/>
        <v>0</v>
      </c>
      <c r="BH52" s="444">
        <f t="shared" si="23"/>
        <v>2640</v>
      </c>
      <c r="BI52" s="444">
        <f t="shared" si="23"/>
        <v>0</v>
      </c>
      <c r="BJ52" s="444">
        <f t="shared" si="23"/>
        <v>161</v>
      </c>
      <c r="BK52" s="444">
        <f t="shared" si="23"/>
        <v>17.5</v>
      </c>
      <c r="BL52" s="444">
        <f t="shared" si="23"/>
        <v>48</v>
      </c>
      <c r="BM52" s="444">
        <f t="shared" si="23"/>
        <v>0</v>
      </c>
      <c r="BN52" s="444">
        <f t="shared" si="23"/>
        <v>0</v>
      </c>
      <c r="BO52" s="444">
        <f t="shared" si="23"/>
        <v>0</v>
      </c>
      <c r="BP52" s="444">
        <f t="shared" si="23"/>
        <v>0</v>
      </c>
      <c r="BQ52" s="444">
        <f t="shared" si="23"/>
        <v>0</v>
      </c>
      <c r="BR52" s="444">
        <f t="shared" si="23"/>
        <v>0</v>
      </c>
      <c r="BS52" s="444">
        <f t="shared" si="23"/>
        <v>0</v>
      </c>
      <c r="BT52" s="444">
        <f t="shared" si="23"/>
        <v>0</v>
      </c>
      <c r="BU52" s="444">
        <f t="shared" si="23"/>
        <v>0</v>
      </c>
      <c r="BV52" s="444">
        <f t="shared" si="23"/>
        <v>0</v>
      </c>
      <c r="BW52" s="444">
        <f t="shared" si="23"/>
        <v>0</v>
      </c>
      <c r="BX52" s="444">
        <f t="shared" si="23"/>
        <v>232</v>
      </c>
      <c r="BY52" s="400">
        <f t="shared" si="23"/>
        <v>0</v>
      </c>
      <c r="BZ52" s="400">
        <f t="shared" si="23"/>
        <v>0</v>
      </c>
      <c r="CA52" s="172"/>
    </row>
    <row r="53" spans="1:79" ht="15.75" customHeight="1">
      <c r="A53" s="593" t="s">
        <v>57</v>
      </c>
      <c r="B53" s="594"/>
      <c r="C53" s="451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612"/>
      <c r="B55" s="613"/>
      <c r="C55" s="177"/>
      <c r="D55" s="177">
        <f t="shared" ref="D55:BO55" si="24">SUM(D39:D44)</f>
        <v>0</v>
      </c>
      <c r="E55" s="177">
        <f t="shared" si="24"/>
        <v>0</v>
      </c>
      <c r="F55" s="177">
        <f t="shared" si="24"/>
        <v>0</v>
      </c>
      <c r="G55" s="177">
        <f t="shared" si="24"/>
        <v>0</v>
      </c>
      <c r="H55" s="177">
        <f t="shared" si="24"/>
        <v>0</v>
      </c>
      <c r="I55" s="177">
        <f t="shared" si="24"/>
        <v>0</v>
      </c>
      <c r="J55" s="177">
        <f t="shared" si="24"/>
        <v>0</v>
      </c>
      <c r="K55" s="177">
        <f t="shared" si="24"/>
        <v>0</v>
      </c>
      <c r="L55" s="177">
        <f t="shared" si="24"/>
        <v>6.1</v>
      </c>
      <c r="M55" s="177">
        <f t="shared" si="24"/>
        <v>0</v>
      </c>
      <c r="N55" s="177">
        <f t="shared" si="24"/>
        <v>1.76</v>
      </c>
      <c r="O55" s="177">
        <f t="shared" si="24"/>
        <v>0</v>
      </c>
      <c r="P55" s="177">
        <f t="shared" si="24"/>
        <v>0</v>
      </c>
      <c r="Q55" s="177">
        <f t="shared" si="24"/>
        <v>0</v>
      </c>
      <c r="R55" s="177">
        <f t="shared" si="24"/>
        <v>0</v>
      </c>
      <c r="S55" s="177">
        <f t="shared" si="24"/>
        <v>0</v>
      </c>
      <c r="T55" s="177">
        <f t="shared" si="24"/>
        <v>16</v>
      </c>
      <c r="U55" s="177">
        <f t="shared" si="24"/>
        <v>0</v>
      </c>
      <c r="V55" s="177">
        <f t="shared" si="24"/>
        <v>0</v>
      </c>
      <c r="W55" s="177">
        <f t="shared" si="24"/>
        <v>0</v>
      </c>
      <c r="X55" s="177">
        <f t="shared" si="24"/>
        <v>0</v>
      </c>
      <c r="Y55" s="177">
        <f t="shared" si="24"/>
        <v>0</v>
      </c>
      <c r="Z55" s="177">
        <f t="shared" si="24"/>
        <v>0</v>
      </c>
      <c r="AA55" s="177">
        <f t="shared" si="24"/>
        <v>200</v>
      </c>
      <c r="AB55" s="177">
        <f t="shared" si="24"/>
        <v>0</v>
      </c>
      <c r="AC55" s="177">
        <f t="shared" si="24"/>
        <v>2</v>
      </c>
      <c r="AD55" s="177">
        <f t="shared" si="24"/>
        <v>0</v>
      </c>
      <c r="AE55" s="177">
        <f t="shared" si="24"/>
        <v>0</v>
      </c>
      <c r="AF55" s="177">
        <f t="shared" si="24"/>
        <v>0</v>
      </c>
      <c r="AG55" s="177">
        <f t="shared" si="24"/>
        <v>56</v>
      </c>
      <c r="AH55" s="177">
        <f t="shared" si="24"/>
        <v>0</v>
      </c>
      <c r="AI55" s="177">
        <f t="shared" si="24"/>
        <v>0</v>
      </c>
      <c r="AJ55" s="177">
        <f t="shared" si="24"/>
        <v>0</v>
      </c>
      <c r="AK55" s="177">
        <f t="shared" si="24"/>
        <v>0</v>
      </c>
      <c r="AL55" s="177">
        <f t="shared" si="24"/>
        <v>0</v>
      </c>
      <c r="AM55" s="177">
        <f t="shared" si="24"/>
        <v>0</v>
      </c>
      <c r="AN55" s="177">
        <f t="shared" si="24"/>
        <v>0</v>
      </c>
      <c r="AO55" s="177">
        <f t="shared" si="24"/>
        <v>0</v>
      </c>
      <c r="AP55" s="177">
        <f t="shared" si="24"/>
        <v>0</v>
      </c>
      <c r="AQ55" s="177">
        <f t="shared" si="24"/>
        <v>0</v>
      </c>
      <c r="AR55" s="177">
        <f t="shared" si="24"/>
        <v>0</v>
      </c>
      <c r="AS55" s="177">
        <f t="shared" si="24"/>
        <v>0</v>
      </c>
      <c r="AT55" s="177">
        <f t="shared" si="24"/>
        <v>2</v>
      </c>
      <c r="AU55" s="177">
        <f t="shared" si="24"/>
        <v>0</v>
      </c>
      <c r="AV55" s="177">
        <f t="shared" si="24"/>
        <v>0</v>
      </c>
      <c r="AW55" s="177">
        <f t="shared" si="24"/>
        <v>0</v>
      </c>
      <c r="AX55" s="177">
        <f t="shared" si="24"/>
        <v>0</v>
      </c>
      <c r="AY55" s="177">
        <f t="shared" si="24"/>
        <v>0</v>
      </c>
      <c r="AZ55" s="177">
        <f t="shared" si="24"/>
        <v>0</v>
      </c>
      <c r="BA55" s="177">
        <f t="shared" si="24"/>
        <v>0</v>
      </c>
      <c r="BB55" s="177">
        <f t="shared" si="24"/>
        <v>60</v>
      </c>
      <c r="BC55" s="177">
        <f t="shared" si="24"/>
        <v>0</v>
      </c>
      <c r="BD55" s="177">
        <f t="shared" si="24"/>
        <v>0</v>
      </c>
      <c r="BE55" s="177">
        <f t="shared" si="24"/>
        <v>0</v>
      </c>
      <c r="BF55" s="177">
        <f t="shared" si="24"/>
        <v>0</v>
      </c>
      <c r="BG55" s="177">
        <f t="shared" si="24"/>
        <v>0</v>
      </c>
      <c r="BH55" s="177">
        <f t="shared" si="24"/>
        <v>60</v>
      </c>
      <c r="BI55" s="177">
        <f t="shared" si="24"/>
        <v>0</v>
      </c>
      <c r="BJ55" s="177">
        <f t="shared" si="24"/>
        <v>35</v>
      </c>
      <c r="BK55" s="177">
        <f t="shared" si="24"/>
        <v>5</v>
      </c>
      <c r="BL55" s="177">
        <f t="shared" si="24"/>
        <v>8</v>
      </c>
      <c r="BM55" s="177">
        <f t="shared" si="24"/>
        <v>0</v>
      </c>
      <c r="BN55" s="177">
        <f t="shared" si="24"/>
        <v>0</v>
      </c>
      <c r="BO55" s="177">
        <f t="shared" si="24"/>
        <v>0</v>
      </c>
      <c r="BP55" s="177">
        <f t="shared" ref="BP55:BW55" si="25">SUM(BP39:BP44)</f>
        <v>0</v>
      </c>
      <c r="BQ55" s="177">
        <f t="shared" si="25"/>
        <v>0</v>
      </c>
      <c r="BR55" s="177">
        <f t="shared" si="25"/>
        <v>0</v>
      </c>
      <c r="BS55" s="177">
        <f t="shared" si="25"/>
        <v>0</v>
      </c>
      <c r="BT55" s="177">
        <f t="shared" si="25"/>
        <v>0</v>
      </c>
      <c r="BU55" s="177">
        <f t="shared" si="25"/>
        <v>0</v>
      </c>
      <c r="BV55" s="177">
        <f>SUM(BV39:BW45)</f>
        <v>0</v>
      </c>
      <c r="BW55" s="177">
        <f t="shared" si="25"/>
        <v>0</v>
      </c>
      <c r="BX55" s="177">
        <f>SUM(BX39:BX45)</f>
        <v>40</v>
      </c>
      <c r="BY55" s="193">
        <f>SUM(BY35:BY42)</f>
        <v>0</v>
      </c>
      <c r="BZ55" s="193">
        <f>SUM(BZ39:BZ44)</f>
        <v>0</v>
      </c>
      <c r="CA55" s="172"/>
    </row>
    <row r="56" spans="1:79" ht="15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6">D56</f>
        <v>100</v>
      </c>
      <c r="F56" s="185">
        <f t="shared" si="26"/>
        <v>100</v>
      </c>
      <c r="G56" s="185">
        <f t="shared" si="26"/>
        <v>100</v>
      </c>
      <c r="H56" s="185">
        <f t="shared" si="26"/>
        <v>100</v>
      </c>
      <c r="I56" s="185">
        <f t="shared" si="26"/>
        <v>100</v>
      </c>
      <c r="J56" s="185">
        <f t="shared" si="26"/>
        <v>100</v>
      </c>
      <c r="K56" s="185">
        <f t="shared" si="26"/>
        <v>100</v>
      </c>
      <c r="L56" s="185">
        <f t="shared" si="26"/>
        <v>100</v>
      </c>
      <c r="M56" s="185">
        <f t="shared" si="26"/>
        <v>100</v>
      </c>
      <c r="N56" s="185">
        <f t="shared" si="26"/>
        <v>100</v>
      </c>
      <c r="O56" s="185">
        <f t="shared" si="26"/>
        <v>100</v>
      </c>
      <c r="P56" s="185">
        <f t="shared" si="26"/>
        <v>100</v>
      </c>
      <c r="Q56" s="185">
        <f t="shared" si="26"/>
        <v>100</v>
      </c>
      <c r="R56" s="185">
        <f t="shared" si="26"/>
        <v>100</v>
      </c>
      <c r="S56" s="185">
        <f t="shared" si="26"/>
        <v>100</v>
      </c>
      <c r="T56" s="185">
        <f t="shared" si="26"/>
        <v>100</v>
      </c>
      <c r="U56" s="185">
        <f t="shared" si="26"/>
        <v>100</v>
      </c>
      <c r="V56" s="185">
        <f t="shared" si="26"/>
        <v>100</v>
      </c>
      <c r="W56" s="185">
        <f t="shared" si="26"/>
        <v>100</v>
      </c>
      <c r="X56" s="185">
        <f t="shared" si="26"/>
        <v>100</v>
      </c>
      <c r="Y56" s="185">
        <f t="shared" si="26"/>
        <v>100</v>
      </c>
      <c r="Z56" s="185">
        <f t="shared" si="26"/>
        <v>100</v>
      </c>
      <c r="AA56" s="185">
        <f t="shared" si="26"/>
        <v>100</v>
      </c>
      <c r="AB56" s="185">
        <f t="shared" si="26"/>
        <v>100</v>
      </c>
      <c r="AC56" s="185">
        <f t="shared" si="26"/>
        <v>100</v>
      </c>
      <c r="AD56" s="185">
        <f t="shared" si="26"/>
        <v>100</v>
      </c>
      <c r="AE56" s="185">
        <f t="shared" si="26"/>
        <v>100</v>
      </c>
      <c r="AF56" s="185">
        <f t="shared" si="26"/>
        <v>100</v>
      </c>
      <c r="AG56" s="185">
        <f t="shared" si="26"/>
        <v>100</v>
      </c>
      <c r="AH56" s="185">
        <f t="shared" si="26"/>
        <v>100</v>
      </c>
      <c r="AI56" s="185">
        <f t="shared" si="26"/>
        <v>100</v>
      </c>
      <c r="AJ56" s="185">
        <f t="shared" si="26"/>
        <v>100</v>
      </c>
      <c r="AK56" s="185">
        <f t="shared" si="26"/>
        <v>100</v>
      </c>
      <c r="AL56" s="185">
        <f t="shared" si="26"/>
        <v>100</v>
      </c>
      <c r="AM56" s="185">
        <f t="shared" si="26"/>
        <v>100</v>
      </c>
      <c r="AN56" s="185">
        <f t="shared" si="26"/>
        <v>100</v>
      </c>
      <c r="AO56" s="185">
        <f t="shared" si="26"/>
        <v>100</v>
      </c>
      <c r="AP56" s="185">
        <f t="shared" si="26"/>
        <v>100</v>
      </c>
      <c r="AQ56" s="185">
        <f t="shared" si="26"/>
        <v>100</v>
      </c>
      <c r="AR56" s="185">
        <f t="shared" si="26"/>
        <v>100</v>
      </c>
      <c r="AS56" s="185">
        <f t="shared" si="26"/>
        <v>100</v>
      </c>
      <c r="AT56" s="185">
        <f t="shared" si="26"/>
        <v>100</v>
      </c>
      <c r="AU56" s="185">
        <f t="shared" si="26"/>
        <v>100</v>
      </c>
      <c r="AV56" s="185">
        <f t="shared" si="26"/>
        <v>100</v>
      </c>
      <c r="AW56" s="185">
        <f t="shared" si="26"/>
        <v>100</v>
      </c>
      <c r="AX56" s="185">
        <f t="shared" si="26"/>
        <v>100</v>
      </c>
      <c r="AY56" s="185">
        <f t="shared" si="26"/>
        <v>100</v>
      </c>
      <c r="AZ56" s="185">
        <f t="shared" si="26"/>
        <v>100</v>
      </c>
      <c r="BA56" s="185">
        <f t="shared" si="26"/>
        <v>100</v>
      </c>
      <c r="BB56" s="185">
        <f t="shared" si="26"/>
        <v>100</v>
      </c>
      <c r="BC56" s="185">
        <f t="shared" si="26"/>
        <v>100</v>
      </c>
      <c r="BD56" s="185">
        <f t="shared" si="26"/>
        <v>100</v>
      </c>
      <c r="BE56" s="185">
        <f t="shared" si="26"/>
        <v>100</v>
      </c>
      <c r="BF56" s="185">
        <f t="shared" si="26"/>
        <v>100</v>
      </c>
      <c r="BG56" s="185">
        <f t="shared" si="26"/>
        <v>100</v>
      </c>
      <c r="BH56" s="185">
        <f t="shared" si="26"/>
        <v>100</v>
      </c>
      <c r="BI56" s="185">
        <f t="shared" si="26"/>
        <v>100</v>
      </c>
      <c r="BJ56" s="185">
        <f t="shared" si="26"/>
        <v>100</v>
      </c>
      <c r="BK56" s="185">
        <f t="shared" si="26"/>
        <v>100</v>
      </c>
      <c r="BL56" s="185">
        <f t="shared" si="26"/>
        <v>100</v>
      </c>
      <c r="BM56" s="185">
        <f t="shared" si="26"/>
        <v>100</v>
      </c>
      <c r="BN56" s="185">
        <f t="shared" si="26"/>
        <v>100</v>
      </c>
      <c r="BO56" s="185">
        <f t="shared" si="26"/>
        <v>100</v>
      </c>
      <c r="BP56" s="185">
        <f t="shared" si="26"/>
        <v>100</v>
      </c>
      <c r="BQ56" s="185">
        <f t="shared" ref="BQ56:BZ56" si="27">BP56</f>
        <v>100</v>
      </c>
      <c r="BR56" s="185">
        <f t="shared" si="27"/>
        <v>100</v>
      </c>
      <c r="BS56" s="185">
        <f t="shared" si="27"/>
        <v>100</v>
      </c>
      <c r="BT56" s="185">
        <f t="shared" si="27"/>
        <v>100</v>
      </c>
      <c r="BU56" s="185">
        <f t="shared" si="27"/>
        <v>100</v>
      </c>
      <c r="BV56" s="185">
        <f t="shared" si="27"/>
        <v>100</v>
      </c>
      <c r="BW56" s="185">
        <f t="shared" si="27"/>
        <v>100</v>
      </c>
      <c r="BX56" s="185">
        <f t="shared" si="27"/>
        <v>100</v>
      </c>
      <c r="BY56" s="194">
        <f t="shared" si="27"/>
        <v>100</v>
      </c>
      <c r="BZ56" s="194">
        <f t="shared" si="27"/>
        <v>100</v>
      </c>
      <c r="CA56" s="172"/>
    </row>
    <row r="57" spans="1:79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t="15" hidden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8">L55*L56/1000</f>
        <v>0.61</v>
      </c>
      <c r="M58" s="181">
        <f t="shared" si="28"/>
        <v>0</v>
      </c>
      <c r="N58" s="181">
        <f t="shared" si="28"/>
        <v>0.17599999999999999</v>
      </c>
      <c r="O58" s="181">
        <f t="shared" si="28"/>
        <v>0</v>
      </c>
      <c r="P58" s="181">
        <f t="shared" si="28"/>
        <v>0</v>
      </c>
      <c r="Q58" s="181">
        <f t="shared" si="28"/>
        <v>0</v>
      </c>
      <c r="R58" s="181">
        <f t="shared" si="28"/>
        <v>0</v>
      </c>
      <c r="S58" s="181">
        <f>S55*S56/1000</f>
        <v>0</v>
      </c>
      <c r="T58" s="181">
        <f t="shared" si="28"/>
        <v>1.6</v>
      </c>
      <c r="U58" s="181">
        <f t="shared" si="28"/>
        <v>0</v>
      </c>
      <c r="V58" s="181">
        <f t="shared" si="28"/>
        <v>0</v>
      </c>
      <c r="W58" s="181">
        <f t="shared" si="28"/>
        <v>0</v>
      </c>
      <c r="X58" s="181">
        <f t="shared" si="28"/>
        <v>0</v>
      </c>
      <c r="Y58" s="181">
        <f t="shared" si="28"/>
        <v>0</v>
      </c>
      <c r="Z58" s="181">
        <f t="shared" si="28"/>
        <v>0</v>
      </c>
      <c r="AA58" s="181">
        <f t="shared" si="28"/>
        <v>20</v>
      </c>
      <c r="AB58" s="181">
        <f t="shared" si="28"/>
        <v>0</v>
      </c>
      <c r="AC58" s="181">
        <f t="shared" si="28"/>
        <v>0.2</v>
      </c>
      <c r="AD58" s="181">
        <f>AD55*AD56/1000</f>
        <v>0</v>
      </c>
      <c r="AE58" s="181">
        <f>AE55*AE56/1000</f>
        <v>0</v>
      </c>
      <c r="AF58" s="181">
        <f t="shared" si="28"/>
        <v>0</v>
      </c>
      <c r="AG58" s="181">
        <f t="shared" si="28"/>
        <v>5.6</v>
      </c>
      <c r="AH58" s="181">
        <f t="shared" si="28"/>
        <v>0</v>
      </c>
      <c r="AI58" s="181">
        <f t="shared" si="28"/>
        <v>0</v>
      </c>
      <c r="AJ58" s="181">
        <f t="shared" si="28"/>
        <v>0</v>
      </c>
      <c r="AK58" s="181">
        <f t="shared" si="28"/>
        <v>0</v>
      </c>
      <c r="AL58" s="181">
        <f t="shared" si="28"/>
        <v>0</v>
      </c>
      <c r="AM58" s="181">
        <f t="shared" si="28"/>
        <v>0</v>
      </c>
      <c r="AN58" s="181">
        <f t="shared" si="28"/>
        <v>0</v>
      </c>
      <c r="AO58" s="181">
        <f t="shared" si="28"/>
        <v>0</v>
      </c>
      <c r="AP58" s="181">
        <f t="shared" si="28"/>
        <v>0</v>
      </c>
      <c r="AQ58" s="181">
        <f t="shared" si="28"/>
        <v>0</v>
      </c>
      <c r="AR58" s="181">
        <f t="shared" si="28"/>
        <v>0</v>
      </c>
      <c r="AS58" s="181">
        <f t="shared" si="28"/>
        <v>0</v>
      </c>
      <c r="AT58" s="181">
        <f t="shared" si="28"/>
        <v>0.2</v>
      </c>
      <c r="AU58" s="181">
        <f t="shared" si="28"/>
        <v>0</v>
      </c>
      <c r="AV58" s="181">
        <f t="shared" si="28"/>
        <v>0</v>
      </c>
      <c r="AW58" s="181">
        <f t="shared" si="28"/>
        <v>0</v>
      </c>
      <c r="AX58" s="181">
        <f t="shared" si="28"/>
        <v>0</v>
      </c>
      <c r="AY58" s="181">
        <f t="shared" si="28"/>
        <v>0</v>
      </c>
      <c r="AZ58" s="181">
        <f>AZ55*AZ56/1000</f>
        <v>0</v>
      </c>
      <c r="BA58" s="181">
        <f t="shared" si="28"/>
        <v>0</v>
      </c>
      <c r="BB58" s="181">
        <f t="shared" si="28"/>
        <v>6</v>
      </c>
      <c r="BC58" s="181">
        <f t="shared" si="28"/>
        <v>0</v>
      </c>
      <c r="BD58" s="181">
        <f t="shared" si="28"/>
        <v>0</v>
      </c>
      <c r="BE58" s="181">
        <f t="shared" si="28"/>
        <v>0</v>
      </c>
      <c r="BF58" s="181">
        <f t="shared" si="28"/>
        <v>0</v>
      </c>
      <c r="BG58" s="181">
        <f t="shared" si="28"/>
        <v>0</v>
      </c>
      <c r="BH58" s="181">
        <f>BH55*BH56/1000</f>
        <v>6</v>
      </c>
      <c r="BI58" s="181">
        <f t="shared" si="28"/>
        <v>0</v>
      </c>
      <c r="BJ58" s="181">
        <f t="shared" si="28"/>
        <v>3.5</v>
      </c>
      <c r="BK58" s="181">
        <f t="shared" si="28"/>
        <v>0.5</v>
      </c>
      <c r="BL58" s="181">
        <f t="shared" si="28"/>
        <v>0.8</v>
      </c>
      <c r="BM58" s="181">
        <f t="shared" si="28"/>
        <v>0</v>
      </c>
      <c r="BN58" s="181">
        <f t="shared" si="28"/>
        <v>0</v>
      </c>
      <c r="BO58" s="181">
        <f t="shared" si="28"/>
        <v>0</v>
      </c>
      <c r="BP58" s="181">
        <f>BP55*BP56/1000</f>
        <v>0</v>
      </c>
      <c r="BQ58" s="181">
        <f t="shared" si="28"/>
        <v>0</v>
      </c>
      <c r="BR58" s="181">
        <f t="shared" si="28"/>
        <v>0</v>
      </c>
      <c r="BS58" s="181">
        <f t="shared" si="28"/>
        <v>0</v>
      </c>
      <c r="BT58" s="181">
        <f t="shared" si="28"/>
        <v>0</v>
      </c>
      <c r="BU58" s="181">
        <f t="shared" si="28"/>
        <v>0</v>
      </c>
      <c r="BV58" s="181">
        <f t="shared" si="28"/>
        <v>0</v>
      </c>
      <c r="BW58" s="181">
        <f>BW55*BW56/1000</f>
        <v>0</v>
      </c>
      <c r="BX58" s="181">
        <f>BX55*BX56/1000</f>
        <v>4</v>
      </c>
      <c r="BY58" s="188">
        <f>BY55*BY56/1000</f>
        <v>0</v>
      </c>
      <c r="BZ58" s="188">
        <f>BZ55*BZ56/1000</f>
        <v>0</v>
      </c>
      <c r="CA58" s="172"/>
    </row>
    <row r="59" spans="1:79" ht="15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t="15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9">E58*E59</f>
        <v>0</v>
      </c>
      <c r="F60" s="180">
        <f>F58*F59</f>
        <v>0</v>
      </c>
      <c r="G60" s="180">
        <f t="shared" si="29"/>
        <v>0</v>
      </c>
      <c r="H60" s="180">
        <f t="shared" si="29"/>
        <v>0</v>
      </c>
      <c r="I60" s="180">
        <f t="shared" si="29"/>
        <v>0</v>
      </c>
      <c r="J60" s="180">
        <f t="shared" si="29"/>
        <v>0</v>
      </c>
      <c r="K60" s="191">
        <f t="shared" si="29"/>
        <v>0</v>
      </c>
      <c r="L60" s="191">
        <f t="shared" si="29"/>
        <v>81.739999999999995</v>
      </c>
      <c r="M60" s="191">
        <f t="shared" si="29"/>
        <v>0</v>
      </c>
      <c r="N60" s="191">
        <f t="shared" si="29"/>
        <v>1.7599999999999998</v>
      </c>
      <c r="O60" s="191">
        <f t="shared" si="29"/>
        <v>0</v>
      </c>
      <c r="P60" s="191">
        <f t="shared" si="29"/>
        <v>0</v>
      </c>
      <c r="Q60" s="191">
        <f t="shared" si="29"/>
        <v>0</v>
      </c>
      <c r="R60" s="191">
        <f t="shared" si="29"/>
        <v>0</v>
      </c>
      <c r="S60" s="191">
        <f t="shared" si="29"/>
        <v>0</v>
      </c>
      <c r="T60" s="191">
        <f t="shared" si="29"/>
        <v>384</v>
      </c>
      <c r="U60" s="191">
        <f t="shared" si="29"/>
        <v>0</v>
      </c>
      <c r="V60" s="191">
        <f t="shared" si="29"/>
        <v>0</v>
      </c>
      <c r="W60" s="191">
        <f t="shared" si="29"/>
        <v>0</v>
      </c>
      <c r="X60" s="191">
        <f t="shared" si="29"/>
        <v>0</v>
      </c>
      <c r="Y60" s="191">
        <f t="shared" si="29"/>
        <v>0</v>
      </c>
      <c r="Z60" s="191">
        <f t="shared" si="29"/>
        <v>0</v>
      </c>
      <c r="AA60" s="191">
        <f t="shared" si="29"/>
        <v>1700</v>
      </c>
      <c r="AB60" s="191">
        <f t="shared" si="29"/>
        <v>0</v>
      </c>
      <c r="AC60" s="191">
        <f t="shared" si="29"/>
        <v>38</v>
      </c>
      <c r="AD60" s="191">
        <f t="shared" si="29"/>
        <v>0</v>
      </c>
      <c r="AE60" s="191">
        <f t="shared" si="29"/>
        <v>0</v>
      </c>
      <c r="AF60" s="191">
        <f t="shared" si="29"/>
        <v>0</v>
      </c>
      <c r="AG60" s="191">
        <f t="shared" si="29"/>
        <v>503.99999999999994</v>
      </c>
      <c r="AH60" s="191">
        <f t="shared" si="29"/>
        <v>0</v>
      </c>
      <c r="AI60" s="191">
        <f t="shared" si="29"/>
        <v>0</v>
      </c>
      <c r="AJ60" s="191">
        <f t="shared" si="29"/>
        <v>0</v>
      </c>
      <c r="AK60" s="191">
        <f t="shared" si="29"/>
        <v>0</v>
      </c>
      <c r="AL60" s="191">
        <f t="shared" si="29"/>
        <v>0</v>
      </c>
      <c r="AM60" s="191">
        <f t="shared" si="29"/>
        <v>0</v>
      </c>
      <c r="AN60" s="191">
        <f t="shared" si="29"/>
        <v>0</v>
      </c>
      <c r="AO60" s="191">
        <f t="shared" si="29"/>
        <v>0</v>
      </c>
      <c r="AP60" s="191">
        <f t="shared" si="29"/>
        <v>0</v>
      </c>
      <c r="AQ60" s="191">
        <f t="shared" si="29"/>
        <v>0</v>
      </c>
      <c r="AR60" s="191">
        <f t="shared" si="29"/>
        <v>0</v>
      </c>
      <c r="AS60" s="191">
        <f t="shared" si="29"/>
        <v>0</v>
      </c>
      <c r="AT60" s="191">
        <f t="shared" si="29"/>
        <v>194</v>
      </c>
      <c r="AU60" s="191">
        <f t="shared" si="29"/>
        <v>0</v>
      </c>
      <c r="AV60" s="191">
        <f t="shared" si="29"/>
        <v>0</v>
      </c>
      <c r="AW60" s="191">
        <f t="shared" si="29"/>
        <v>0</v>
      </c>
      <c r="AX60" s="191">
        <f t="shared" si="29"/>
        <v>0</v>
      </c>
      <c r="AY60" s="191">
        <f t="shared" si="29"/>
        <v>0</v>
      </c>
      <c r="AZ60" s="191">
        <f t="shared" si="29"/>
        <v>0</v>
      </c>
      <c r="BA60" s="191">
        <f t="shared" si="29"/>
        <v>0</v>
      </c>
      <c r="BB60" s="191">
        <f t="shared" si="29"/>
        <v>1440</v>
      </c>
      <c r="BC60" s="191">
        <f t="shared" si="29"/>
        <v>0</v>
      </c>
      <c r="BD60" s="191">
        <f t="shared" si="29"/>
        <v>0</v>
      </c>
      <c r="BE60" s="191">
        <f t="shared" si="29"/>
        <v>0</v>
      </c>
      <c r="BF60" s="191">
        <f t="shared" si="29"/>
        <v>0</v>
      </c>
      <c r="BG60" s="191">
        <f t="shared" si="29"/>
        <v>0</v>
      </c>
      <c r="BH60" s="191">
        <f t="shared" si="29"/>
        <v>2640</v>
      </c>
      <c r="BI60" s="191">
        <f t="shared" si="29"/>
        <v>0</v>
      </c>
      <c r="BJ60" s="191">
        <f t="shared" si="29"/>
        <v>161</v>
      </c>
      <c r="BK60" s="191">
        <f t="shared" si="29"/>
        <v>17.5</v>
      </c>
      <c r="BL60" s="191">
        <f t="shared" si="29"/>
        <v>48</v>
      </c>
      <c r="BM60" s="191">
        <f t="shared" si="29"/>
        <v>0</v>
      </c>
      <c r="BN60" s="191">
        <f t="shared" si="29"/>
        <v>0</v>
      </c>
      <c r="BO60" s="191">
        <f t="shared" si="29"/>
        <v>0</v>
      </c>
      <c r="BP60" s="191">
        <f t="shared" si="29"/>
        <v>0</v>
      </c>
      <c r="BQ60" s="191">
        <f t="shared" ref="BQ60:BW60" si="30">BQ58*BQ59</f>
        <v>0</v>
      </c>
      <c r="BR60" s="191">
        <f t="shared" si="30"/>
        <v>0</v>
      </c>
      <c r="BS60" s="191">
        <f t="shared" si="30"/>
        <v>0</v>
      </c>
      <c r="BT60" s="191">
        <f t="shared" si="30"/>
        <v>0</v>
      </c>
      <c r="BU60" s="191">
        <f t="shared" si="30"/>
        <v>0</v>
      </c>
      <c r="BV60" s="191">
        <f>BV58*BV59</f>
        <v>0</v>
      </c>
      <c r="BW60" s="191">
        <f t="shared" si="30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t="15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 ht="15" hidden="1">
      <c r="A62" s="1"/>
      <c r="B62" s="1">
        <f ca="1">SUMPRODUCT(SIGN(CELL("width",OFFSET(D52,,N(INDEX(COLUMN(D52:BZ52)-COLUMN(D52),))))),D52:BZ52)</f>
        <v>7442</v>
      </c>
      <c r="C62" s="313">
        <f>ROUND((((71.71-C53))*100+SUM(N39:N44)),5)</f>
        <v>-269.24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73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5" t="s">
        <v>59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22:B22"/>
    <mergeCell ref="A34:B34"/>
    <mergeCell ref="A28:B28"/>
    <mergeCell ref="A29:B29"/>
    <mergeCell ref="A30:B30"/>
    <mergeCell ref="A31:B31"/>
    <mergeCell ref="A32:B32"/>
    <mergeCell ref="A33:B33"/>
    <mergeCell ref="A44:B44"/>
    <mergeCell ref="A48:B48"/>
    <mergeCell ref="A46:B46"/>
    <mergeCell ref="A45:B45"/>
    <mergeCell ref="A1:BK1"/>
    <mergeCell ref="A2:BK2"/>
    <mergeCell ref="B3:BK3"/>
    <mergeCell ref="C4:BX4"/>
    <mergeCell ref="A6:B7"/>
    <mergeCell ref="D6:BX6"/>
    <mergeCell ref="A5:B5"/>
    <mergeCell ref="L5:AB5"/>
    <mergeCell ref="A13:B13"/>
    <mergeCell ref="A8:B8"/>
    <mergeCell ref="A11:B11"/>
    <mergeCell ref="A9:B9"/>
    <mergeCell ref="A20:B20"/>
    <mergeCell ref="A12:B12"/>
    <mergeCell ref="A14:B14"/>
    <mergeCell ref="A15:B15"/>
    <mergeCell ref="A16:B16"/>
    <mergeCell ref="A17:B17"/>
    <mergeCell ref="A18:B18"/>
    <mergeCell ref="A19:B19"/>
    <mergeCell ref="A21:B21"/>
    <mergeCell ref="A49:B49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A51:B51"/>
    <mergeCell ref="A50:B50"/>
    <mergeCell ref="A47:B47"/>
    <mergeCell ref="A39:B39"/>
    <mergeCell ref="A40:B40"/>
    <mergeCell ref="D37:BX37"/>
    <mergeCell ref="A41:B41"/>
    <mergeCell ref="A42:B42"/>
    <mergeCell ref="A43:B43"/>
    <mergeCell ref="A37:B38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B1000"/>
  <sheetViews>
    <sheetView zoomScale="80" zoomScaleNormal="80" workbookViewId="0">
      <selection activeCell="AL22" sqref="AL22"/>
    </sheetView>
  </sheetViews>
  <sheetFormatPr defaultColWidth="12.625" defaultRowHeight="15" customHeight="1"/>
  <cols>
    <col min="1" max="1" width="27" customWidth="1"/>
    <col min="2" max="2" width="12.125" customWidth="1"/>
    <col min="3" max="3" width="9.5" bestFit="1" customWidth="1"/>
    <col min="4" max="6" width="8.375" hidden="1" customWidth="1"/>
    <col min="7" max="7" width="8.625" hidden="1" customWidth="1"/>
    <col min="8" max="11" width="8.375" hidden="1" customWidth="1"/>
    <col min="12" max="12" width="9.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bestFit="1" customWidth="1"/>
    <col min="18" max="24" width="9.125" hidden="1" customWidth="1"/>
    <col min="25" max="25" width="8" hidden="1" customWidth="1"/>
    <col min="26" max="26" width="9.125" hidden="1" customWidth="1"/>
    <col min="27" max="27" width="9.5" hidden="1" customWidth="1"/>
    <col min="28" max="28" width="9.125" hidden="1" customWidth="1"/>
    <col min="29" max="29" width="9.25" hidden="1" customWidth="1"/>
    <col min="30" max="30" width="9.125" hidden="1" customWidth="1"/>
    <col min="31" max="37" width="8" hidden="1" customWidth="1"/>
    <col min="38" max="38" width="8.375" bestFit="1" customWidth="1"/>
    <col min="39" max="39" width="8" hidden="1" customWidth="1"/>
    <col min="40" max="40" width="9.125" bestFit="1" customWidth="1"/>
    <col min="41" max="41" width="8" hidden="1" customWidth="1"/>
    <col min="42" max="43" width="9.125" hidden="1" customWidth="1"/>
    <col min="44" max="44" width="9.5" bestFit="1" customWidth="1"/>
    <col min="45" max="45" width="8" hidden="1" customWidth="1"/>
    <col min="46" max="46" width="9.25" bestFit="1" customWidth="1"/>
    <col min="47" max="47" width="8" hidden="1" customWidth="1"/>
    <col min="48" max="48" width="8.375" bestFit="1" customWidth="1"/>
    <col min="49" max="49" width="9.125" hidden="1" customWidth="1"/>
    <col min="50" max="50" width="9.25" bestFit="1" customWidth="1"/>
    <col min="51" max="53" width="8.375" hidden="1" customWidth="1"/>
    <col min="54" max="54" width="9.5" hidden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625" bestFit="1" customWidth="1"/>
    <col min="61" max="61" width="7.375" hidden="1" customWidth="1"/>
    <col min="62" max="62" width="8.375" hidden="1" customWidth="1"/>
    <col min="63" max="64" width="8.125" hidden="1" customWidth="1"/>
    <col min="65" max="65" width="8.375" hidden="1" customWidth="1"/>
    <col min="66" max="66" width="9.125" hidden="1" customWidth="1"/>
    <col min="67" max="67" width="8" hidden="1" customWidth="1"/>
    <col min="68" max="68" width="9.5" bestFit="1" customWidth="1"/>
    <col min="69" max="69" width="9.625" hidden="1" customWidth="1"/>
    <col min="70" max="73" width="8.375" hidden="1" customWidth="1"/>
    <col min="74" max="74" width="9.5" hidden="1" customWidth="1"/>
    <col min="75" max="75" width="7.375" hidden="1" customWidth="1"/>
    <col min="76" max="76" width="8.5" bestFit="1" customWidth="1"/>
    <col min="77" max="77" width="8.375" hidden="1" customWidth="1"/>
    <col min="78" max="78" width="9.625" bestFit="1" customWidth="1"/>
    <col min="79" max="79" width="7.87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17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Четверг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4.45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72.9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350</v>
      </c>
      <c r="B8" s="600"/>
      <c r="C8" s="29"/>
      <c r="D8" s="15"/>
      <c r="E8" s="15"/>
      <c r="F8" s="15"/>
      <c r="G8" s="15"/>
      <c r="H8" s="15"/>
      <c r="I8" s="15"/>
      <c r="J8" s="15"/>
      <c r="K8" s="15"/>
      <c r="L8" s="15">
        <v>2.6</v>
      </c>
      <c r="M8" s="15"/>
      <c r="N8" s="15">
        <v>1.01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>
        <v>60</v>
      </c>
      <c r="AM8" s="15"/>
      <c r="AN8" s="15"/>
      <c r="AO8" s="15"/>
      <c r="AP8" s="15"/>
      <c r="AQ8" s="15"/>
      <c r="AR8" s="15"/>
      <c r="AS8" s="15"/>
      <c r="AT8" s="15">
        <v>4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272"/>
      <c r="BZ8" s="272"/>
      <c r="CA8" s="158">
        <f>SUMPRODUCT($D8:$BZ8,$D$51:$BZ$51)/1000</f>
        <v>35.138500000000001</v>
      </c>
    </row>
    <row r="9" spans="1:80">
      <c r="A9" s="599" t="s">
        <v>61</v>
      </c>
      <c r="B9" s="60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1.4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66"/>
      <c r="BY9" s="310"/>
      <c r="BZ9" s="266"/>
      <c r="CA9" s="157">
        <f>SUMPRODUCT(K9:BZ9,K20:BZ20)/1000-SUMPRODUCT(Q9,Q20)/1000+Q20*Q9</f>
        <v>7.9634999999999998</v>
      </c>
    </row>
    <row r="10" spans="1:80">
      <c r="A10" s="599" t="s">
        <v>342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>
        <v>40</v>
      </c>
      <c r="BY10" s="66"/>
      <c r="BZ10" s="66"/>
      <c r="CA10">
        <f>SUMPRODUCT($D10:$BZ10,$D$51:$BZ$51)/1000</f>
        <v>12.02</v>
      </c>
    </row>
    <row r="11" spans="1:80">
      <c r="A11" s="599" t="s">
        <v>286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12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5"/>
      <c r="BZ11" s="35"/>
      <c r="CA11">
        <f>SUMPRODUCT($D11:$BZ11,$D$51:$BZ$51)/1000</f>
        <v>1.8979999999999999</v>
      </c>
      <c r="CB11" s="322"/>
    </row>
    <row r="12" spans="1:80">
      <c r="A12" s="599" t="s">
        <v>358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79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5"/>
      <c r="BZ12" s="291">
        <v>30</v>
      </c>
      <c r="CA12">
        <f>SUMPRODUCT($D12:$BZ12,$D$51:$BZ$51)/1000</f>
        <v>17.399999999999999</v>
      </c>
    </row>
    <row r="13" spans="1:80">
      <c r="A13" s="653"/>
      <c r="B13" s="589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317"/>
      <c r="Q13" s="266"/>
      <c r="R13" s="360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291"/>
      <c r="BZ13" s="290"/>
      <c r="CA13" s="158">
        <f>SUMPRODUCT($D13:$BZ13,$D$51:$BZ$51)/1000</f>
        <v>0</v>
      </c>
      <c r="CB13" s="157"/>
    </row>
    <row r="14" spans="1:80">
      <c r="A14" s="656"/>
      <c r="B14" s="657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66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80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80" ht="14.45" hidden="1" customHeight="1">
      <c r="A16" s="638"/>
      <c r="B16" s="639"/>
      <c r="C16" s="35"/>
      <c r="D16" s="35">
        <f t="shared" ref="D16:BZ16" si="0">SUM(D8:D15)</f>
        <v>0</v>
      </c>
      <c r="E16" s="35">
        <f t="shared" si="0"/>
        <v>0</v>
      </c>
      <c r="F16" s="35">
        <f t="shared" si="0"/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2.6</v>
      </c>
      <c r="M16" s="35">
        <f t="shared" si="0"/>
        <v>12</v>
      </c>
      <c r="N16" s="35">
        <f t="shared" si="0"/>
        <v>2.41</v>
      </c>
      <c r="O16" s="35">
        <f t="shared" si="0"/>
        <v>0</v>
      </c>
      <c r="P16" s="35">
        <f t="shared" si="0"/>
        <v>1</v>
      </c>
      <c r="Q16" s="35">
        <f t="shared" si="0"/>
        <v>1</v>
      </c>
      <c r="R16" s="35">
        <f t="shared" si="0"/>
        <v>0</v>
      </c>
      <c r="S16" s="35">
        <f t="shared" si="0"/>
        <v>0</v>
      </c>
      <c r="T16" s="35">
        <f t="shared" si="0"/>
        <v>0</v>
      </c>
      <c r="U16" s="35">
        <f t="shared" si="0"/>
        <v>0</v>
      </c>
      <c r="V16" s="35">
        <f t="shared" si="0"/>
        <v>0</v>
      </c>
      <c r="W16" s="35">
        <f t="shared" si="0"/>
        <v>0</v>
      </c>
      <c r="X16" s="35">
        <f t="shared" si="0"/>
        <v>0</v>
      </c>
      <c r="Y16" s="35">
        <f t="shared" si="0"/>
        <v>0</v>
      </c>
      <c r="Z16" s="35">
        <f t="shared" si="0"/>
        <v>0</v>
      </c>
      <c r="AA16" s="35">
        <f t="shared" si="0"/>
        <v>0</v>
      </c>
      <c r="AB16" s="35">
        <f t="shared" si="0"/>
        <v>0</v>
      </c>
      <c r="AC16" s="35">
        <f t="shared" si="0"/>
        <v>0</v>
      </c>
      <c r="AD16" s="35">
        <f t="shared" si="0"/>
        <v>0</v>
      </c>
      <c r="AE16" s="35">
        <f t="shared" si="0"/>
        <v>0</v>
      </c>
      <c r="AF16" s="35">
        <f t="shared" si="0"/>
        <v>0</v>
      </c>
      <c r="AG16" s="35">
        <f t="shared" si="0"/>
        <v>0</v>
      </c>
      <c r="AH16" s="35">
        <f t="shared" si="0"/>
        <v>0</v>
      </c>
      <c r="AI16" s="35">
        <f t="shared" si="0"/>
        <v>0</v>
      </c>
      <c r="AJ16" s="35">
        <f t="shared" si="0"/>
        <v>0</v>
      </c>
      <c r="AK16" s="35">
        <f t="shared" si="0"/>
        <v>0</v>
      </c>
      <c r="AL16" s="35">
        <f t="shared" si="0"/>
        <v>60</v>
      </c>
      <c r="AM16" s="35">
        <f t="shared" si="0"/>
        <v>0</v>
      </c>
      <c r="AN16" s="35">
        <f t="shared" si="0"/>
        <v>0</v>
      </c>
      <c r="AO16" s="35">
        <f t="shared" si="0"/>
        <v>0</v>
      </c>
      <c r="AP16" s="35">
        <f t="shared" si="0"/>
        <v>0</v>
      </c>
      <c r="AQ16" s="35">
        <f t="shared" si="0"/>
        <v>0</v>
      </c>
      <c r="AR16" s="35">
        <f t="shared" si="0"/>
        <v>0</v>
      </c>
      <c r="AS16" s="35">
        <f t="shared" si="0"/>
        <v>0</v>
      </c>
      <c r="AT16" s="35">
        <f t="shared" si="0"/>
        <v>14</v>
      </c>
      <c r="AU16" s="35">
        <f t="shared" si="0"/>
        <v>0</v>
      </c>
      <c r="AV16" s="35">
        <f t="shared" si="0"/>
        <v>0</v>
      </c>
      <c r="AW16" s="35">
        <f t="shared" si="0"/>
        <v>0</v>
      </c>
      <c r="AX16" s="35">
        <f t="shared" si="0"/>
        <v>0</v>
      </c>
      <c r="AY16" s="35">
        <f t="shared" si="0"/>
        <v>0</v>
      </c>
      <c r="AZ16" s="35">
        <f t="shared" si="0"/>
        <v>0</v>
      </c>
      <c r="BA16" s="35">
        <f t="shared" si="0"/>
        <v>0</v>
      </c>
      <c r="BB16" s="35">
        <f t="shared" si="0"/>
        <v>0</v>
      </c>
      <c r="BC16" s="35">
        <f t="shared" si="0"/>
        <v>0</v>
      </c>
      <c r="BD16" s="35">
        <f t="shared" si="0"/>
        <v>0</v>
      </c>
      <c r="BE16" s="35">
        <f t="shared" si="0"/>
        <v>0</v>
      </c>
      <c r="BF16" s="35">
        <f t="shared" si="0"/>
        <v>0</v>
      </c>
      <c r="BG16" s="35">
        <f t="shared" si="0"/>
        <v>0</v>
      </c>
      <c r="BH16" s="35">
        <f t="shared" si="0"/>
        <v>60</v>
      </c>
      <c r="BI16" s="35">
        <f t="shared" si="0"/>
        <v>0</v>
      </c>
      <c r="BJ16" s="35">
        <f t="shared" si="0"/>
        <v>0</v>
      </c>
      <c r="BK16" s="35">
        <f t="shared" si="0"/>
        <v>0</v>
      </c>
      <c r="BL16" s="35">
        <f t="shared" si="0"/>
        <v>0</v>
      </c>
      <c r="BM16" s="35">
        <f t="shared" si="0"/>
        <v>0</v>
      </c>
      <c r="BN16" s="35">
        <f t="shared" si="0"/>
        <v>0</v>
      </c>
      <c r="BO16" s="35">
        <f t="shared" si="0"/>
        <v>0</v>
      </c>
      <c r="BP16" s="35">
        <f t="shared" si="0"/>
        <v>0</v>
      </c>
      <c r="BQ16" s="35">
        <f t="shared" si="0"/>
        <v>0</v>
      </c>
      <c r="BR16" s="35">
        <f t="shared" si="0"/>
        <v>0</v>
      </c>
      <c r="BS16" s="35">
        <f t="shared" si="0"/>
        <v>0</v>
      </c>
      <c r="BT16" s="35">
        <f t="shared" si="0"/>
        <v>0</v>
      </c>
      <c r="BU16" s="35">
        <f t="shared" si="0"/>
        <v>0</v>
      </c>
      <c r="BV16" s="35">
        <f t="shared" si="0"/>
        <v>0</v>
      </c>
      <c r="BW16" s="35">
        <f t="shared" si="0"/>
        <v>0</v>
      </c>
      <c r="BX16" s="35">
        <f t="shared" si="0"/>
        <v>40</v>
      </c>
      <c r="BY16" s="35">
        <f t="shared" si="0"/>
        <v>0</v>
      </c>
      <c r="BZ16" s="35">
        <f t="shared" si="0"/>
        <v>30</v>
      </c>
    </row>
    <row r="17" spans="1:79" ht="14.45" hidden="1" customHeight="1">
      <c r="A17" s="634" t="s">
        <v>54</v>
      </c>
      <c r="B17" s="635"/>
      <c r="C17" s="36">
        <f>C18</f>
        <v>100</v>
      </c>
      <c r="D17" s="36">
        <f t="shared" ref="D17:BO17" si="1">C17</f>
        <v>100</v>
      </c>
      <c r="E17" s="36">
        <f t="shared" si="1"/>
        <v>100</v>
      </c>
      <c r="F17" s="36">
        <f t="shared" si="1"/>
        <v>100</v>
      </c>
      <c r="G17" s="36">
        <f t="shared" si="1"/>
        <v>100</v>
      </c>
      <c r="H17" s="36">
        <f t="shared" si="1"/>
        <v>100</v>
      </c>
      <c r="I17" s="36">
        <f t="shared" si="1"/>
        <v>100</v>
      </c>
      <c r="J17" s="36">
        <f t="shared" si="1"/>
        <v>100</v>
      </c>
      <c r="K17" s="36">
        <f t="shared" si="1"/>
        <v>100</v>
      </c>
      <c r="L17" s="36">
        <f t="shared" si="1"/>
        <v>100</v>
      </c>
      <c r="M17" s="36">
        <f t="shared" si="1"/>
        <v>100</v>
      </c>
      <c r="N17" s="36">
        <f t="shared" si="1"/>
        <v>100</v>
      </c>
      <c r="O17" s="36">
        <f t="shared" si="1"/>
        <v>100</v>
      </c>
      <c r="P17" s="36">
        <f t="shared" si="1"/>
        <v>100</v>
      </c>
      <c r="Q17" s="36">
        <f t="shared" si="1"/>
        <v>100</v>
      </c>
      <c r="R17" s="36">
        <f t="shared" si="1"/>
        <v>100</v>
      </c>
      <c r="S17" s="36">
        <f t="shared" si="1"/>
        <v>100</v>
      </c>
      <c r="T17" s="36">
        <f t="shared" si="1"/>
        <v>100</v>
      </c>
      <c r="U17" s="36">
        <f>T17</f>
        <v>100</v>
      </c>
      <c r="V17" s="36">
        <f t="shared" si="1"/>
        <v>100</v>
      </c>
      <c r="W17" s="36">
        <f t="shared" si="1"/>
        <v>100</v>
      </c>
      <c r="X17" s="36">
        <f t="shared" si="1"/>
        <v>100</v>
      </c>
      <c r="Y17" s="36">
        <f t="shared" si="1"/>
        <v>100</v>
      </c>
      <c r="Z17" s="36">
        <f t="shared" si="1"/>
        <v>100</v>
      </c>
      <c r="AA17" s="36">
        <f t="shared" si="1"/>
        <v>100</v>
      </c>
      <c r="AB17" s="36">
        <f t="shared" si="1"/>
        <v>100</v>
      </c>
      <c r="AC17" s="36">
        <f t="shared" si="1"/>
        <v>100</v>
      </c>
      <c r="AD17" s="36">
        <f t="shared" si="1"/>
        <v>100</v>
      </c>
      <c r="AE17" s="36">
        <f t="shared" si="1"/>
        <v>100</v>
      </c>
      <c r="AF17" s="36">
        <f t="shared" si="1"/>
        <v>100</v>
      </c>
      <c r="AG17" s="36">
        <f t="shared" si="1"/>
        <v>100</v>
      </c>
      <c r="AH17" s="36">
        <f t="shared" si="1"/>
        <v>100</v>
      </c>
      <c r="AI17" s="36">
        <f t="shared" si="1"/>
        <v>100</v>
      </c>
      <c r="AJ17" s="36">
        <f t="shared" si="1"/>
        <v>100</v>
      </c>
      <c r="AK17" s="36">
        <f t="shared" si="1"/>
        <v>100</v>
      </c>
      <c r="AL17" s="36">
        <f t="shared" si="1"/>
        <v>100</v>
      </c>
      <c r="AM17" s="36">
        <f t="shared" si="1"/>
        <v>100</v>
      </c>
      <c r="AN17" s="36">
        <f t="shared" si="1"/>
        <v>100</v>
      </c>
      <c r="AO17" s="36">
        <f t="shared" si="1"/>
        <v>100</v>
      </c>
      <c r="AP17" s="36">
        <f t="shared" si="1"/>
        <v>100</v>
      </c>
      <c r="AQ17" s="36">
        <f t="shared" si="1"/>
        <v>100</v>
      </c>
      <c r="AR17" s="36">
        <f t="shared" si="1"/>
        <v>100</v>
      </c>
      <c r="AS17" s="36">
        <f t="shared" si="1"/>
        <v>100</v>
      </c>
      <c r="AT17" s="36">
        <f t="shared" si="1"/>
        <v>100</v>
      </c>
      <c r="AU17" s="36">
        <f t="shared" si="1"/>
        <v>100</v>
      </c>
      <c r="AV17" s="36">
        <f t="shared" si="1"/>
        <v>100</v>
      </c>
      <c r="AW17" s="36">
        <f t="shared" si="1"/>
        <v>100</v>
      </c>
      <c r="AX17" s="36">
        <f t="shared" si="1"/>
        <v>100</v>
      </c>
      <c r="AY17" s="36">
        <f t="shared" si="1"/>
        <v>100</v>
      </c>
      <c r="AZ17" s="36">
        <f t="shared" si="1"/>
        <v>100</v>
      </c>
      <c r="BA17" s="36">
        <f t="shared" si="1"/>
        <v>100</v>
      </c>
      <c r="BB17" s="36">
        <f t="shared" si="1"/>
        <v>100</v>
      </c>
      <c r="BC17" s="36">
        <f t="shared" si="1"/>
        <v>100</v>
      </c>
      <c r="BD17" s="36">
        <f t="shared" si="1"/>
        <v>100</v>
      </c>
      <c r="BE17" s="36">
        <f t="shared" si="1"/>
        <v>100</v>
      </c>
      <c r="BF17" s="36">
        <f t="shared" si="1"/>
        <v>100</v>
      </c>
      <c r="BG17" s="36">
        <f t="shared" si="1"/>
        <v>100</v>
      </c>
      <c r="BH17" s="36">
        <f t="shared" si="1"/>
        <v>100</v>
      </c>
      <c r="BI17" s="36">
        <f t="shared" si="1"/>
        <v>100</v>
      </c>
      <c r="BJ17" s="36">
        <f t="shared" si="1"/>
        <v>100</v>
      </c>
      <c r="BK17" s="36">
        <f t="shared" si="1"/>
        <v>100</v>
      </c>
      <c r="BL17" s="36">
        <f t="shared" si="1"/>
        <v>100</v>
      </c>
      <c r="BM17" s="36">
        <f t="shared" si="1"/>
        <v>100</v>
      </c>
      <c r="BN17" s="36">
        <f t="shared" si="1"/>
        <v>100</v>
      </c>
      <c r="BO17" s="36">
        <f t="shared" si="1"/>
        <v>100</v>
      </c>
      <c r="BP17" s="36">
        <f t="shared" ref="BP17:BZ17" si="2">BO17</f>
        <v>100</v>
      </c>
      <c r="BQ17" s="36">
        <f t="shared" si="2"/>
        <v>100</v>
      </c>
      <c r="BR17" s="36">
        <f t="shared" si="2"/>
        <v>100</v>
      </c>
      <c r="BS17" s="36">
        <f t="shared" si="2"/>
        <v>100</v>
      </c>
      <c r="BT17" s="36">
        <f t="shared" si="2"/>
        <v>100</v>
      </c>
      <c r="BU17" s="36">
        <f t="shared" si="2"/>
        <v>100</v>
      </c>
      <c r="BV17" s="36">
        <f t="shared" si="2"/>
        <v>100</v>
      </c>
      <c r="BW17" s="36">
        <f t="shared" si="2"/>
        <v>100</v>
      </c>
      <c r="BX17" s="36">
        <f t="shared" si="2"/>
        <v>100</v>
      </c>
      <c r="BY17" s="36">
        <f t="shared" si="2"/>
        <v>100</v>
      </c>
      <c r="BZ17" s="36">
        <f t="shared" si="2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3">D16*D17/1000</f>
        <v>0</v>
      </c>
      <c r="E19" s="413">
        <f t="shared" si="3"/>
        <v>0</v>
      </c>
      <c r="F19" s="413">
        <f t="shared" si="3"/>
        <v>0</v>
      </c>
      <c r="G19" s="413">
        <f>G16*G17</f>
        <v>0</v>
      </c>
      <c r="H19" s="413">
        <f t="shared" si="3"/>
        <v>0</v>
      </c>
      <c r="I19" s="413">
        <f t="shared" si="3"/>
        <v>0</v>
      </c>
      <c r="J19" s="413">
        <f t="shared" si="3"/>
        <v>0</v>
      </c>
      <c r="K19" s="413">
        <f t="shared" si="3"/>
        <v>0</v>
      </c>
      <c r="L19" s="444">
        <f t="shared" si="3"/>
        <v>0.26</v>
      </c>
      <c r="M19" s="444">
        <f t="shared" si="3"/>
        <v>1.2</v>
      </c>
      <c r="N19" s="444">
        <f t="shared" si="3"/>
        <v>0.24099999999999999</v>
      </c>
      <c r="O19" s="444">
        <f t="shared" si="3"/>
        <v>0</v>
      </c>
      <c r="P19" s="444">
        <f t="shared" si="3"/>
        <v>0.1</v>
      </c>
      <c r="Q19" s="444">
        <f>Q16*Q17</f>
        <v>100</v>
      </c>
      <c r="R19" s="444">
        <f t="shared" si="3"/>
        <v>0</v>
      </c>
      <c r="S19" s="444">
        <f>S16*S17/1000</f>
        <v>0</v>
      </c>
      <c r="T19" s="444">
        <f t="shared" si="3"/>
        <v>0</v>
      </c>
      <c r="U19" s="444">
        <f t="shared" si="3"/>
        <v>0</v>
      </c>
      <c r="V19" s="444">
        <f t="shared" si="3"/>
        <v>0</v>
      </c>
      <c r="W19" s="444">
        <f t="shared" si="3"/>
        <v>0</v>
      </c>
      <c r="X19" s="444">
        <f t="shared" si="3"/>
        <v>0</v>
      </c>
      <c r="Y19" s="444">
        <f t="shared" si="3"/>
        <v>0</v>
      </c>
      <c r="Z19" s="444">
        <f t="shared" si="3"/>
        <v>0</v>
      </c>
      <c r="AA19" s="444">
        <f t="shared" si="3"/>
        <v>0</v>
      </c>
      <c r="AB19" s="444">
        <f t="shared" si="3"/>
        <v>0</v>
      </c>
      <c r="AC19" s="444">
        <f t="shared" si="3"/>
        <v>0</v>
      </c>
      <c r="AD19" s="444">
        <f t="shared" si="3"/>
        <v>0</v>
      </c>
      <c r="AE19" s="444">
        <f t="shared" si="3"/>
        <v>0</v>
      </c>
      <c r="AF19" s="444">
        <f t="shared" si="3"/>
        <v>0</v>
      </c>
      <c r="AG19" s="444">
        <f t="shared" si="3"/>
        <v>0</v>
      </c>
      <c r="AH19" s="444">
        <f t="shared" si="3"/>
        <v>0</v>
      </c>
      <c r="AI19" s="444">
        <f t="shared" si="3"/>
        <v>0</v>
      </c>
      <c r="AJ19" s="444">
        <f t="shared" si="3"/>
        <v>0</v>
      </c>
      <c r="AK19" s="444">
        <f t="shared" si="3"/>
        <v>0</v>
      </c>
      <c r="AL19" s="444">
        <f t="shared" si="3"/>
        <v>6</v>
      </c>
      <c r="AM19" s="444">
        <f t="shared" si="3"/>
        <v>0</v>
      </c>
      <c r="AN19" s="444">
        <f t="shared" si="3"/>
        <v>0</v>
      </c>
      <c r="AO19" s="444">
        <f t="shared" si="3"/>
        <v>0</v>
      </c>
      <c r="AP19" s="444">
        <f t="shared" si="3"/>
        <v>0</v>
      </c>
      <c r="AQ19" s="444">
        <f t="shared" si="3"/>
        <v>0</v>
      </c>
      <c r="AR19" s="444">
        <f t="shared" si="3"/>
        <v>0</v>
      </c>
      <c r="AS19" s="444">
        <f t="shared" si="3"/>
        <v>0</v>
      </c>
      <c r="AT19" s="444">
        <f t="shared" si="3"/>
        <v>1.4</v>
      </c>
      <c r="AU19" s="444">
        <f t="shared" si="3"/>
        <v>0</v>
      </c>
      <c r="AV19" s="444">
        <f t="shared" si="3"/>
        <v>0</v>
      </c>
      <c r="AW19" s="444">
        <f t="shared" si="3"/>
        <v>0</v>
      </c>
      <c r="AX19" s="444">
        <f t="shared" si="3"/>
        <v>0</v>
      </c>
      <c r="AY19" s="444">
        <f t="shared" si="3"/>
        <v>0</v>
      </c>
      <c r="AZ19" s="444">
        <f t="shared" si="3"/>
        <v>0</v>
      </c>
      <c r="BA19" s="444">
        <f t="shared" si="3"/>
        <v>0</v>
      </c>
      <c r="BB19" s="444">
        <f t="shared" si="3"/>
        <v>0</v>
      </c>
      <c r="BC19" s="444">
        <f t="shared" si="3"/>
        <v>0</v>
      </c>
      <c r="BD19" s="444">
        <f t="shared" si="3"/>
        <v>0</v>
      </c>
      <c r="BE19" s="444">
        <f t="shared" si="3"/>
        <v>0</v>
      </c>
      <c r="BF19" s="444">
        <f t="shared" si="3"/>
        <v>0</v>
      </c>
      <c r="BG19" s="444">
        <f t="shared" si="3"/>
        <v>0</v>
      </c>
      <c r="BH19" s="444">
        <f t="shared" si="3"/>
        <v>6</v>
      </c>
      <c r="BI19" s="444">
        <f t="shared" si="3"/>
        <v>0</v>
      </c>
      <c r="BJ19" s="444">
        <f t="shared" si="3"/>
        <v>0</v>
      </c>
      <c r="BK19" s="444">
        <f t="shared" si="3"/>
        <v>0</v>
      </c>
      <c r="BL19" s="444">
        <f t="shared" si="3"/>
        <v>0</v>
      </c>
      <c r="BM19" s="444">
        <f t="shared" si="3"/>
        <v>0</v>
      </c>
      <c r="BN19" s="444">
        <f t="shared" si="3"/>
        <v>0</v>
      </c>
      <c r="BO19" s="444">
        <f t="shared" si="3"/>
        <v>0</v>
      </c>
      <c r="BP19" s="444">
        <f t="shared" ref="BP19:BY19" si="4">BP16*BP17/1000</f>
        <v>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0</v>
      </c>
      <c r="BW19" s="444">
        <f t="shared" si="4"/>
        <v>0</v>
      </c>
      <c r="BX19" s="444">
        <f t="shared" si="4"/>
        <v>4</v>
      </c>
      <c r="BY19" s="305">
        <f t="shared" si="4"/>
        <v>0</v>
      </c>
      <c r="BZ19" s="511">
        <f>BZ16*BZ17/1000</f>
        <v>3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14">
        <f>ССЫЛКИ!H3</f>
        <v>105</v>
      </c>
      <c r="K20" s="414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512">
        <f>ССЫЛКИ!BX3</f>
        <v>580</v>
      </c>
    </row>
    <row r="21" spans="1:79" ht="15.75" customHeight="1">
      <c r="A21" s="593" t="s">
        <v>56</v>
      </c>
      <c r="B21" s="594"/>
      <c r="C21" s="450">
        <f>SUM(D21:BZ21)</f>
        <v>7442</v>
      </c>
      <c r="D21" s="433">
        <f t="shared" ref="D21:BZ21" si="5">D19*D20</f>
        <v>0</v>
      </c>
      <c r="E21" s="435">
        <f t="shared" si="5"/>
        <v>0</v>
      </c>
      <c r="F21" s="412">
        <f t="shared" si="5"/>
        <v>0</v>
      </c>
      <c r="G21" s="413">
        <f t="shared" si="5"/>
        <v>0</v>
      </c>
      <c r="H21" s="413">
        <f t="shared" si="5"/>
        <v>0</v>
      </c>
      <c r="I21" s="413">
        <f t="shared" si="5"/>
        <v>0</v>
      </c>
      <c r="J21" s="413">
        <f t="shared" si="5"/>
        <v>0</v>
      </c>
      <c r="K21" s="413">
        <f t="shared" si="5"/>
        <v>0</v>
      </c>
      <c r="L21" s="444">
        <f t="shared" si="5"/>
        <v>34.840000000000003</v>
      </c>
      <c r="M21" s="444">
        <f t="shared" si="5"/>
        <v>94.8</v>
      </c>
      <c r="N21" s="444">
        <f t="shared" si="5"/>
        <v>2.41</v>
      </c>
      <c r="O21" s="444">
        <f t="shared" si="5"/>
        <v>0</v>
      </c>
      <c r="P21" s="444">
        <f t="shared" si="5"/>
        <v>95</v>
      </c>
      <c r="Q21" s="444">
        <f t="shared" si="5"/>
        <v>794.94999999999993</v>
      </c>
      <c r="R21" s="444">
        <f t="shared" si="5"/>
        <v>0</v>
      </c>
      <c r="S21" s="444">
        <f t="shared" si="5"/>
        <v>0</v>
      </c>
      <c r="T21" s="444">
        <f t="shared" si="5"/>
        <v>0</v>
      </c>
      <c r="U21" s="444">
        <f t="shared" si="5"/>
        <v>0</v>
      </c>
      <c r="V21" s="444">
        <f t="shared" si="5"/>
        <v>0</v>
      </c>
      <c r="W21" s="444">
        <f t="shared" si="5"/>
        <v>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0</v>
      </c>
      <c r="AB21" s="444">
        <f t="shared" si="5"/>
        <v>0</v>
      </c>
      <c r="AC21" s="444">
        <f t="shared" si="5"/>
        <v>0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450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0</v>
      </c>
      <c r="AS21" s="444">
        <f t="shared" si="5"/>
        <v>0</v>
      </c>
      <c r="AT21" s="444">
        <f t="shared" si="5"/>
        <v>1358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0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0</v>
      </c>
      <c r="BF21" s="444">
        <f t="shared" si="5"/>
        <v>0</v>
      </c>
      <c r="BG21" s="444">
        <f t="shared" si="5"/>
        <v>0</v>
      </c>
      <c r="BH21" s="444">
        <f t="shared" si="5"/>
        <v>2640</v>
      </c>
      <c r="BI21" s="444">
        <f t="shared" si="5"/>
        <v>0</v>
      </c>
      <c r="BJ21" s="444">
        <f t="shared" si="5"/>
        <v>0</v>
      </c>
      <c r="BK21" s="444">
        <f t="shared" si="5"/>
        <v>0</v>
      </c>
      <c r="BL21" s="444">
        <f t="shared" si="5"/>
        <v>0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0</v>
      </c>
      <c r="BW21" s="444">
        <f t="shared" si="5"/>
        <v>0</v>
      </c>
      <c r="BX21" s="444">
        <f t="shared" si="5"/>
        <v>232</v>
      </c>
      <c r="BY21" s="221">
        <f t="shared" si="5"/>
        <v>0</v>
      </c>
      <c r="BZ21" s="513">
        <f t="shared" si="5"/>
        <v>1740</v>
      </c>
    </row>
    <row r="22" spans="1:79" ht="15.75" customHeight="1">
      <c r="A22" s="593" t="s">
        <v>57</v>
      </c>
      <c r="B22" s="594"/>
      <c r="C22" s="451">
        <f>C21/C18</f>
        <v>74.42</v>
      </c>
    </row>
    <row r="23" spans="1:79" ht="13.9" hidden="1" customHeight="1">
      <c r="G23">
        <f ca="1">SUMPRODUCT(SIGN(CELL("width",OFFSET(D33,,N(INDEX(COLUMN(D33:BZ33)-COLUMN(D33),))))),D33:BZ33)</f>
        <v>7442</v>
      </c>
      <c r="J23">
        <f>ROUND((((71.71-C22))*100+SUM(N8:N10)),4)</f>
        <v>-268.58999999999997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2.6</v>
      </c>
      <c r="M28" s="15">
        <f t="shared" si="6"/>
        <v>12</v>
      </c>
      <c r="N28" s="15">
        <f t="shared" si="6"/>
        <v>2.41</v>
      </c>
      <c r="O28" s="15">
        <f t="shared" si="6"/>
        <v>0</v>
      </c>
      <c r="P28" s="15">
        <f t="shared" si="6"/>
        <v>1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60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14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60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30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>T29</f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589"/>
      <c r="C31" s="20"/>
      <c r="D31" s="80">
        <f>D28*D29/1000</f>
        <v>0</v>
      </c>
      <c r="E31" s="40">
        <f t="shared" ref="E31:BP31" si="10">E28*E29/1000</f>
        <v>0</v>
      </c>
      <c r="F31" s="40">
        <f t="shared" si="10"/>
        <v>0</v>
      </c>
      <c r="G31" s="40">
        <f>G28*G29</f>
        <v>0</v>
      </c>
      <c r="H31" s="40">
        <f t="shared" si="10"/>
        <v>0</v>
      </c>
      <c r="I31" s="40">
        <f t="shared" si="10"/>
        <v>0</v>
      </c>
      <c r="J31" s="40">
        <f t="shared" si="10"/>
        <v>0</v>
      </c>
      <c r="K31" s="40">
        <f t="shared" si="10"/>
        <v>0</v>
      </c>
      <c r="L31" s="40">
        <f t="shared" si="10"/>
        <v>0.26</v>
      </c>
      <c r="M31" s="40">
        <f t="shared" si="10"/>
        <v>1.2</v>
      </c>
      <c r="N31" s="40">
        <f t="shared" si="10"/>
        <v>0.24099999999999999</v>
      </c>
      <c r="O31" s="40">
        <f t="shared" si="10"/>
        <v>0</v>
      </c>
      <c r="P31" s="40">
        <f t="shared" si="10"/>
        <v>0.1</v>
      </c>
      <c r="Q31" s="40">
        <f>Q28*Q29</f>
        <v>100</v>
      </c>
      <c r="R31" s="40">
        <f t="shared" si="10"/>
        <v>0</v>
      </c>
      <c r="S31" s="40">
        <f>S28*S29/1000</f>
        <v>0</v>
      </c>
      <c r="T31" s="40">
        <f t="shared" si="10"/>
        <v>0</v>
      </c>
      <c r="U31" s="40">
        <f t="shared" si="10"/>
        <v>0</v>
      </c>
      <c r="V31" s="40">
        <f t="shared" si="10"/>
        <v>0</v>
      </c>
      <c r="W31" s="40">
        <f t="shared" si="10"/>
        <v>0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0</v>
      </c>
      <c r="AB31" s="40">
        <f t="shared" si="10"/>
        <v>0</v>
      </c>
      <c r="AC31" s="40">
        <f t="shared" si="10"/>
        <v>0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6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0</v>
      </c>
      <c r="AS31" s="40">
        <f t="shared" si="10"/>
        <v>0</v>
      </c>
      <c r="AT31" s="40">
        <f t="shared" si="10"/>
        <v>1.4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0</v>
      </c>
      <c r="BF31" s="40">
        <f t="shared" si="10"/>
        <v>0</v>
      </c>
      <c r="BG31" s="40">
        <f t="shared" si="10"/>
        <v>0</v>
      </c>
      <c r="BH31" s="40">
        <f t="shared" si="10"/>
        <v>6</v>
      </c>
      <c r="BI31" s="40">
        <f t="shared" si="10"/>
        <v>0</v>
      </c>
      <c r="BJ31" s="40">
        <f t="shared" si="10"/>
        <v>0</v>
      </c>
      <c r="BK31" s="40">
        <f t="shared" si="10"/>
        <v>0</v>
      </c>
      <c r="BL31" s="40">
        <f t="shared" si="10"/>
        <v>0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0</v>
      </c>
      <c r="BQ31" s="40">
        <f t="shared" ref="BQ31:BY31" si="11">BQ28*BQ29/1000</f>
        <v>0</v>
      </c>
      <c r="BR31" s="40">
        <f t="shared" si="11"/>
        <v>0</v>
      </c>
      <c r="BS31" s="40">
        <f t="shared" si="11"/>
        <v>0</v>
      </c>
      <c r="BT31" s="40">
        <f t="shared" si="11"/>
        <v>0</v>
      </c>
      <c r="BU31" s="40">
        <f t="shared" si="11"/>
        <v>0</v>
      </c>
      <c r="BV31" s="40">
        <f t="shared" si="11"/>
        <v>0</v>
      </c>
      <c r="BW31" s="40">
        <f t="shared" si="11"/>
        <v>0</v>
      </c>
      <c r="BX31" s="40">
        <f t="shared" si="11"/>
        <v>4</v>
      </c>
      <c r="BY31" s="38">
        <f t="shared" si="11"/>
        <v>0</v>
      </c>
      <c r="BZ31" s="38">
        <f>BZ28*BZ29/1000</f>
        <v>3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34.840000000000003</v>
      </c>
      <c r="M33" s="92">
        <f t="shared" si="12"/>
        <v>94.8</v>
      </c>
      <c r="N33" s="92">
        <f t="shared" si="12"/>
        <v>2.41</v>
      </c>
      <c r="O33" s="92">
        <f t="shared" si="12"/>
        <v>0</v>
      </c>
      <c r="P33" s="92">
        <f t="shared" si="12"/>
        <v>95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450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1358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2640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0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1" t="s">
        <v>63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>
        <v>1.34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>
        <v>30</v>
      </c>
      <c r="AO39" s="177"/>
      <c r="AP39" s="177"/>
      <c r="AQ39" s="177"/>
      <c r="AR39" s="177"/>
      <c r="AS39" s="177"/>
      <c r="AT39" s="177"/>
      <c r="AU39" s="177"/>
      <c r="AV39" s="177">
        <v>63</v>
      </c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8"/>
      <c r="BZ39" s="198"/>
      <c r="CA39">
        <f t="shared" ref="CA39:CA44" si="14">SUMPRODUCT($D39:$BZ39,$D$51:$BZ$51)/1000</f>
        <v>9.5983999999999998</v>
      </c>
    </row>
    <row r="40" spans="1:79">
      <c r="A40" s="599" t="s">
        <v>311</v>
      </c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>
        <v>2.9</v>
      </c>
      <c r="M40" s="177"/>
      <c r="N40" s="177">
        <v>1.3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>
        <v>10</v>
      </c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>
        <v>120</v>
      </c>
      <c r="BQ40" s="177"/>
      <c r="BR40" s="177"/>
      <c r="BS40" s="177"/>
      <c r="BT40" s="177"/>
      <c r="BU40" s="177"/>
      <c r="BV40" s="177"/>
      <c r="BW40" s="177"/>
      <c r="BX40" s="177"/>
      <c r="BY40" s="198"/>
      <c r="BZ40" s="198"/>
      <c r="CA40">
        <f t="shared" si="14"/>
        <v>27.701599999999999</v>
      </c>
    </row>
    <row r="41" spans="1:79">
      <c r="A41" s="612" t="s">
        <v>301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98"/>
      <c r="BZ41" s="198"/>
      <c r="CA41">
        <f t="shared" si="14"/>
        <v>2.3199999999999998</v>
      </c>
    </row>
    <row r="42" spans="1:79">
      <c r="A42" s="653" t="s">
        <v>337</v>
      </c>
      <c r="B42" s="590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365"/>
      <c r="S42" s="266"/>
      <c r="T42" s="266"/>
      <c r="U42" s="266"/>
      <c r="V42" s="266"/>
      <c r="W42" s="266"/>
      <c r="X42" s="266"/>
      <c r="Y42" s="266"/>
      <c r="Z42" s="266"/>
      <c r="AA42" s="30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  <c r="AR42" s="294">
        <v>200</v>
      </c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198"/>
      <c r="BZ42" s="198"/>
      <c r="CA42">
        <f t="shared" si="14"/>
        <v>34.799999999999997</v>
      </c>
    </row>
    <row r="43" spans="1:79">
      <c r="A43" s="599"/>
      <c r="B43" s="661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299"/>
      <c r="BZ43" s="177"/>
      <c r="CA43">
        <f t="shared" si="14"/>
        <v>0</v>
      </c>
    </row>
    <row r="44" spans="1:79">
      <c r="A44" s="599"/>
      <c r="B44" s="600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99"/>
      <c r="BZ44" s="177"/>
      <c r="CA44">
        <f t="shared" si="14"/>
        <v>0</v>
      </c>
    </row>
    <row r="45" spans="1:79">
      <c r="A45" s="612"/>
      <c r="B45" s="613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177"/>
      <c r="BZ45" s="177"/>
    </row>
    <row r="46" spans="1:79" ht="15.6" hidden="1" customHeight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t="15.6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2.9</v>
      </c>
      <c r="M47" s="177">
        <f t="shared" si="15"/>
        <v>0</v>
      </c>
      <c r="N47" s="177">
        <f t="shared" si="15"/>
        <v>2.64</v>
      </c>
      <c r="O47" s="177">
        <f t="shared" si="15"/>
        <v>0</v>
      </c>
      <c r="P47" s="177">
        <f t="shared" si="15"/>
        <v>0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0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30</v>
      </c>
      <c r="AO47" s="177">
        <f t="shared" si="15"/>
        <v>0</v>
      </c>
      <c r="AP47" s="177">
        <f t="shared" si="15"/>
        <v>0</v>
      </c>
      <c r="AQ47" s="177">
        <f t="shared" si="15"/>
        <v>0</v>
      </c>
      <c r="AR47" s="177">
        <f t="shared" si="15"/>
        <v>200</v>
      </c>
      <c r="AS47" s="177">
        <f t="shared" si="15"/>
        <v>0</v>
      </c>
      <c r="AT47" s="177">
        <f t="shared" si="15"/>
        <v>0</v>
      </c>
      <c r="AU47" s="177">
        <f t="shared" si="15"/>
        <v>0</v>
      </c>
      <c r="AV47" s="177">
        <f t="shared" si="15"/>
        <v>63</v>
      </c>
      <c r="AW47" s="177">
        <f t="shared" si="15"/>
        <v>0</v>
      </c>
      <c r="AX47" s="177">
        <f t="shared" si="15"/>
        <v>10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0</v>
      </c>
      <c r="BJ47" s="177">
        <f t="shared" si="15"/>
        <v>0</v>
      </c>
      <c r="BK47" s="177">
        <f t="shared" si="15"/>
        <v>0</v>
      </c>
      <c r="BL47" s="177">
        <f t="shared" si="15"/>
        <v>0</v>
      </c>
      <c r="BM47" s="177">
        <f t="shared" si="15"/>
        <v>0</v>
      </c>
      <c r="BN47" s="177">
        <f t="shared" si="15"/>
        <v>0</v>
      </c>
      <c r="BO47" s="177">
        <f t="shared" si="15"/>
        <v>0</v>
      </c>
      <c r="BP47" s="177">
        <f t="shared" ref="BP47:BZ47" si="16">SUM(BP39:BP45)</f>
        <v>120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0</v>
      </c>
      <c r="BW47" s="177">
        <f t="shared" si="16"/>
        <v>0</v>
      </c>
      <c r="BX47" s="177">
        <f t="shared" si="16"/>
        <v>40</v>
      </c>
      <c r="BY47" s="177">
        <f t="shared" si="16"/>
        <v>0</v>
      </c>
      <c r="BZ47" s="177">
        <f t="shared" si="16"/>
        <v>0</v>
      </c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 t="shared" ref="D48:BO48" si="17">C48</f>
        <v>100</v>
      </c>
      <c r="E48" s="177">
        <f t="shared" si="17"/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>T48</f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ref="BP48:BZ48" si="18">BO48</f>
        <v>100</v>
      </c>
      <c r="BQ48" s="177">
        <f t="shared" si="18"/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77">
        <f t="shared" si="18"/>
        <v>100</v>
      </c>
      <c r="BZ48" s="177">
        <f t="shared" si="18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17">
        <f>J47*J48/1000</f>
        <v>0</v>
      </c>
      <c r="K50" s="417">
        <f>K47*K48/1000</f>
        <v>0</v>
      </c>
      <c r="L50" s="444">
        <f t="shared" ref="L50:BV50" si="19">L47*L48/1000</f>
        <v>0.28999999999999998</v>
      </c>
      <c r="M50" s="444">
        <f t="shared" si="19"/>
        <v>0</v>
      </c>
      <c r="N50" s="444">
        <f t="shared" si="19"/>
        <v>0.26400000000000001</v>
      </c>
      <c r="O50" s="444">
        <f t="shared" si="19"/>
        <v>0</v>
      </c>
      <c r="P50" s="444">
        <f t="shared" si="19"/>
        <v>0</v>
      </c>
      <c r="Q50" s="444">
        <f t="shared" si="19"/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3</v>
      </c>
      <c r="AO50" s="444">
        <f t="shared" si="19"/>
        <v>0</v>
      </c>
      <c r="AP50" s="444">
        <f t="shared" si="19"/>
        <v>0</v>
      </c>
      <c r="AQ50" s="444">
        <f t="shared" si="19"/>
        <v>0</v>
      </c>
      <c r="AR50" s="444">
        <f t="shared" si="19"/>
        <v>20</v>
      </c>
      <c r="AS50" s="444">
        <f t="shared" si="19"/>
        <v>0</v>
      </c>
      <c r="AT50" s="444">
        <f t="shared" si="19"/>
        <v>0</v>
      </c>
      <c r="AU50" s="444">
        <f t="shared" si="19"/>
        <v>0</v>
      </c>
      <c r="AV50" s="444">
        <f t="shared" si="19"/>
        <v>6.3</v>
      </c>
      <c r="AW50" s="444">
        <f t="shared" si="19"/>
        <v>0</v>
      </c>
      <c r="AX50" s="444">
        <f t="shared" si="19"/>
        <v>1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0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0</v>
      </c>
      <c r="BJ50" s="444">
        <f t="shared" si="19"/>
        <v>0</v>
      </c>
      <c r="BK50" s="444">
        <f t="shared" si="19"/>
        <v>0</v>
      </c>
      <c r="BL50" s="444">
        <f t="shared" si="19"/>
        <v>0</v>
      </c>
      <c r="BM50" s="444">
        <f t="shared" si="19"/>
        <v>0</v>
      </c>
      <c r="BN50" s="444">
        <f t="shared" si="19"/>
        <v>0</v>
      </c>
      <c r="BO50" s="444">
        <f t="shared" si="19"/>
        <v>0</v>
      </c>
      <c r="BP50" s="444">
        <f>BP47*BP48/1000</f>
        <v>12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0</v>
      </c>
      <c r="BW50" s="444">
        <f>BW47*BW48/1000</f>
        <v>0</v>
      </c>
      <c r="BX50" s="444">
        <f>BX47*BX48/1000</f>
        <v>4</v>
      </c>
      <c r="BY50" s="181">
        <f>BY47*BY48/1000</f>
        <v>0</v>
      </c>
      <c r="BZ50" s="509">
        <f>BZ47*BZ48/1000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19">
        <f>ССЫЛКИ!H3</f>
        <v>105</v>
      </c>
      <c r="K51" s="419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182">
        <f>ССЫЛКИ!BW3</f>
        <v>510</v>
      </c>
      <c r="BZ51" s="510">
        <f>ССЫЛКИ!BX3</f>
        <v>580</v>
      </c>
    </row>
    <row r="52" spans="1:78" ht="15.75">
      <c r="A52" s="593" t="s">
        <v>56</v>
      </c>
      <c r="B52" s="594"/>
      <c r="C52" s="450">
        <f>SUM(D52:BZ52)</f>
        <v>7442</v>
      </c>
      <c r="D52" s="421">
        <f t="shared" ref="D52:BX52" si="20">D50*D51</f>
        <v>0</v>
      </c>
      <c r="E52" s="430">
        <f t="shared" si="20"/>
        <v>0</v>
      </c>
      <c r="F52" s="422">
        <f t="shared" si="20"/>
        <v>0</v>
      </c>
      <c r="G52" s="417">
        <f t="shared" si="20"/>
        <v>0</v>
      </c>
      <c r="H52" s="417">
        <f t="shared" si="20"/>
        <v>0</v>
      </c>
      <c r="I52" s="417">
        <f t="shared" si="20"/>
        <v>0</v>
      </c>
      <c r="J52" s="417">
        <f t="shared" si="20"/>
        <v>0</v>
      </c>
      <c r="K52" s="417">
        <f t="shared" si="20"/>
        <v>0</v>
      </c>
      <c r="L52" s="444">
        <f t="shared" si="20"/>
        <v>38.86</v>
      </c>
      <c r="M52" s="444">
        <f t="shared" si="20"/>
        <v>0</v>
      </c>
      <c r="N52" s="444">
        <f t="shared" si="20"/>
        <v>2.64</v>
      </c>
      <c r="O52" s="444">
        <f t="shared" si="20"/>
        <v>0</v>
      </c>
      <c r="P52" s="444">
        <f t="shared" si="20"/>
        <v>0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0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360</v>
      </c>
      <c r="AO52" s="444">
        <f t="shared" si="20"/>
        <v>0</v>
      </c>
      <c r="AP52" s="444">
        <f t="shared" si="20"/>
        <v>0</v>
      </c>
      <c r="AQ52" s="444">
        <f t="shared" si="20"/>
        <v>0</v>
      </c>
      <c r="AR52" s="444">
        <f t="shared" si="20"/>
        <v>3480</v>
      </c>
      <c r="AS52" s="444">
        <f t="shared" si="20"/>
        <v>0</v>
      </c>
      <c r="AT52" s="444">
        <f t="shared" si="20"/>
        <v>0</v>
      </c>
      <c r="AU52" s="444">
        <f t="shared" si="20"/>
        <v>0</v>
      </c>
      <c r="AV52" s="444">
        <f t="shared" si="20"/>
        <v>598.5</v>
      </c>
      <c r="AW52" s="444">
        <f t="shared" si="20"/>
        <v>0</v>
      </c>
      <c r="AX52" s="444">
        <f t="shared" si="20"/>
        <v>330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0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0</v>
      </c>
      <c r="BJ52" s="444">
        <f t="shared" si="20"/>
        <v>0</v>
      </c>
      <c r="BK52" s="444">
        <f t="shared" si="20"/>
        <v>0</v>
      </c>
      <c r="BL52" s="444">
        <f t="shared" si="20"/>
        <v>0</v>
      </c>
      <c r="BM52" s="444">
        <f t="shared" si="20"/>
        <v>0</v>
      </c>
      <c r="BN52" s="444">
        <f t="shared" si="20"/>
        <v>0</v>
      </c>
      <c r="BO52" s="444">
        <f t="shared" si="20"/>
        <v>0</v>
      </c>
      <c r="BP52" s="444">
        <f t="shared" si="20"/>
        <v>2400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0</v>
      </c>
      <c r="BW52" s="444">
        <f t="shared" si="20"/>
        <v>0</v>
      </c>
      <c r="BX52" s="444">
        <f t="shared" si="20"/>
        <v>232</v>
      </c>
      <c r="BY52" s="181">
        <f>BY50*BY51</f>
        <v>0</v>
      </c>
      <c r="BZ52" s="509">
        <f>BZ50*BZ51</f>
        <v>0</v>
      </c>
    </row>
    <row r="53" spans="1:78" ht="15.75">
      <c r="A53" s="593" t="s">
        <v>57</v>
      </c>
      <c r="B53" s="594"/>
      <c r="C53" s="451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1">SUM(D39:D45)</f>
        <v>0</v>
      </c>
      <c r="E55" s="177">
        <f t="shared" si="21"/>
        <v>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2.9</v>
      </c>
      <c r="M55" s="177">
        <f t="shared" ref="M55:BX55" si="22">SUM(M39:M45)</f>
        <v>0</v>
      </c>
      <c r="N55" s="177">
        <f t="shared" si="22"/>
        <v>2.64</v>
      </c>
      <c r="O55" s="177">
        <f t="shared" si="22"/>
        <v>0</v>
      </c>
      <c r="P55" s="177">
        <f t="shared" si="22"/>
        <v>0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0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30</v>
      </c>
      <c r="AO55" s="177">
        <f t="shared" si="22"/>
        <v>0</v>
      </c>
      <c r="AP55" s="177">
        <f t="shared" si="22"/>
        <v>0</v>
      </c>
      <c r="AQ55" s="177">
        <f t="shared" si="22"/>
        <v>0</v>
      </c>
      <c r="AR55" s="177">
        <f t="shared" si="22"/>
        <v>200</v>
      </c>
      <c r="AS55" s="177">
        <f t="shared" si="22"/>
        <v>0</v>
      </c>
      <c r="AT55" s="177">
        <f t="shared" si="22"/>
        <v>0</v>
      </c>
      <c r="AU55" s="177">
        <f t="shared" si="22"/>
        <v>0</v>
      </c>
      <c r="AV55" s="177">
        <f t="shared" si="22"/>
        <v>63</v>
      </c>
      <c r="AW55" s="177">
        <f t="shared" si="22"/>
        <v>0</v>
      </c>
      <c r="AX55" s="177">
        <f t="shared" si="22"/>
        <v>10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0</v>
      </c>
      <c r="BJ55" s="177">
        <f t="shared" si="22"/>
        <v>0</v>
      </c>
      <c r="BK55" s="177">
        <f t="shared" si="22"/>
        <v>0</v>
      </c>
      <c r="BL55" s="177">
        <f t="shared" si="22"/>
        <v>0</v>
      </c>
      <c r="BM55" s="177">
        <f t="shared" si="22"/>
        <v>0</v>
      </c>
      <c r="BN55" s="177">
        <f t="shared" si="22"/>
        <v>0</v>
      </c>
      <c r="BO55" s="177">
        <f t="shared" si="22"/>
        <v>0</v>
      </c>
      <c r="BP55" s="177">
        <f t="shared" si="22"/>
        <v>120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0</v>
      </c>
      <c r="BW55" s="177">
        <f t="shared" si="22"/>
        <v>0</v>
      </c>
      <c r="BX55" s="177">
        <f t="shared" si="22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>T56</f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85">
        <f t="shared" si="24"/>
        <v>100</v>
      </c>
      <c r="BZ56" s="185">
        <f t="shared" si="24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3.9" hidden="1" customHeight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0.28999999999999998</v>
      </c>
      <c r="M58" s="181">
        <f t="shared" si="25"/>
        <v>0</v>
      </c>
      <c r="N58" s="181">
        <f t="shared" si="25"/>
        <v>0.26400000000000001</v>
      </c>
      <c r="O58" s="181">
        <f t="shared" si="25"/>
        <v>0</v>
      </c>
      <c r="P58" s="181">
        <f t="shared" si="25"/>
        <v>0</v>
      </c>
      <c r="Q58" s="181">
        <f t="shared" si="25"/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3</v>
      </c>
      <c r="AO58" s="181">
        <f t="shared" si="25"/>
        <v>0</v>
      </c>
      <c r="AP58" s="181">
        <f t="shared" si="25"/>
        <v>0</v>
      </c>
      <c r="AQ58" s="181">
        <f t="shared" si="25"/>
        <v>0</v>
      </c>
      <c r="AR58" s="181">
        <f t="shared" si="25"/>
        <v>20</v>
      </c>
      <c r="AS58" s="181">
        <f t="shared" si="25"/>
        <v>0</v>
      </c>
      <c r="AT58" s="181">
        <f t="shared" si="25"/>
        <v>0</v>
      </c>
      <c r="AU58" s="181">
        <f t="shared" si="25"/>
        <v>0</v>
      </c>
      <c r="AV58" s="181">
        <f t="shared" si="25"/>
        <v>6.3</v>
      </c>
      <c r="AW58" s="181">
        <f t="shared" si="25"/>
        <v>0</v>
      </c>
      <c r="AX58" s="181">
        <f t="shared" si="25"/>
        <v>1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0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0</v>
      </c>
      <c r="BJ58" s="181">
        <f t="shared" si="25"/>
        <v>0</v>
      </c>
      <c r="BK58" s="181">
        <f t="shared" si="25"/>
        <v>0</v>
      </c>
      <c r="BL58" s="181">
        <f t="shared" si="25"/>
        <v>0</v>
      </c>
      <c r="BM58" s="181">
        <f t="shared" si="25"/>
        <v>0</v>
      </c>
      <c r="BN58" s="181">
        <f t="shared" si="25"/>
        <v>0</v>
      </c>
      <c r="BO58" s="181">
        <f t="shared" si="25"/>
        <v>0</v>
      </c>
      <c r="BP58" s="181">
        <f>BP55*BP56/1000</f>
        <v>12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6">E58*E59</f>
        <v>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38.86</v>
      </c>
      <c r="M60" s="191">
        <f t="shared" si="26"/>
        <v>0</v>
      </c>
      <c r="N60" s="191">
        <f t="shared" si="26"/>
        <v>2.64</v>
      </c>
      <c r="O60" s="191">
        <f t="shared" si="26"/>
        <v>0</v>
      </c>
      <c r="P60" s="191">
        <f t="shared" si="26"/>
        <v>0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0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360</v>
      </c>
      <c r="AO60" s="191">
        <f t="shared" si="26"/>
        <v>0</v>
      </c>
      <c r="AP60" s="191">
        <f t="shared" si="26"/>
        <v>0</v>
      </c>
      <c r="AQ60" s="191">
        <f t="shared" si="26"/>
        <v>0</v>
      </c>
      <c r="AR60" s="191">
        <f t="shared" si="26"/>
        <v>3480</v>
      </c>
      <c r="AS60" s="191">
        <f t="shared" si="26"/>
        <v>0</v>
      </c>
      <c r="AT60" s="191">
        <f t="shared" si="26"/>
        <v>0</v>
      </c>
      <c r="AU60" s="191">
        <f t="shared" si="26"/>
        <v>0</v>
      </c>
      <c r="AV60" s="191">
        <f t="shared" si="26"/>
        <v>598.5</v>
      </c>
      <c r="AW60" s="191">
        <f t="shared" si="26"/>
        <v>0</v>
      </c>
      <c r="AX60" s="191">
        <f t="shared" si="26"/>
        <v>330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0</v>
      </c>
      <c r="BJ60" s="191">
        <f t="shared" si="26"/>
        <v>0</v>
      </c>
      <c r="BK60" s="191">
        <f t="shared" si="26"/>
        <v>0</v>
      </c>
      <c r="BL60" s="191">
        <f t="shared" si="26"/>
        <v>0</v>
      </c>
      <c r="BM60" s="191">
        <f t="shared" si="26"/>
        <v>0</v>
      </c>
      <c r="BN60" s="191">
        <f t="shared" si="26"/>
        <v>0</v>
      </c>
      <c r="BO60" s="191">
        <f t="shared" si="26"/>
        <v>0</v>
      </c>
      <c r="BP60" s="191">
        <f t="shared" si="26"/>
        <v>2400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0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3.9" hidden="1" customHeight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ROUND((((71.71-C53))*100+SUM(N39:N41)),4)</f>
        <v>-268.36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33:B33"/>
    <mergeCell ref="A22:B22"/>
    <mergeCell ref="A6:B7"/>
    <mergeCell ref="D6:BX6"/>
    <mergeCell ref="A15:B15"/>
    <mergeCell ref="A16:B16"/>
    <mergeCell ref="A17:B17"/>
    <mergeCell ref="A8:B8"/>
    <mergeCell ref="A11:B11"/>
    <mergeCell ref="A9:B9"/>
    <mergeCell ref="A14:B14"/>
    <mergeCell ref="A12:B12"/>
    <mergeCell ref="A13:B13"/>
    <mergeCell ref="A10:B10"/>
    <mergeCell ref="A1:BK1"/>
    <mergeCell ref="A2:BK2"/>
    <mergeCell ref="B3:BK3"/>
    <mergeCell ref="C4:BX4"/>
    <mergeCell ref="L5:AB5"/>
    <mergeCell ref="A47:B47"/>
    <mergeCell ref="A37:B38"/>
    <mergeCell ref="D37:BX37"/>
    <mergeCell ref="A44:B44"/>
    <mergeCell ref="A45:B45"/>
    <mergeCell ref="A39:B39"/>
    <mergeCell ref="A40:B40"/>
    <mergeCell ref="A41:B41"/>
    <mergeCell ref="A42:B42"/>
    <mergeCell ref="A43:B43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F9" sqref="F9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9.25" style="109" bestFit="1" customWidth="1"/>
    <col min="4" max="4" width="9.7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№5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7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220" t="s">
        <v>338</v>
      </c>
      <c r="C6" s="124">
        <v>15.584099999999999</v>
      </c>
      <c r="D6" s="111">
        <f>VLOOKUP(D4,завтрак_факт,3,FALSE)</f>
        <v>100</v>
      </c>
      <c r="E6" s="114">
        <f t="shared" ref="E6:E11" si="0">C6*D6</f>
        <v>1558.4099999999999</v>
      </c>
    </row>
    <row r="7" spans="1:5" ht="15">
      <c r="A7" s="111">
        <v>2</v>
      </c>
      <c r="B7" s="115" t="s">
        <v>61</v>
      </c>
      <c r="C7" s="124">
        <v>7.9588999999999999</v>
      </c>
      <c r="D7" s="111">
        <f>D6</f>
        <v>100</v>
      </c>
      <c r="E7" s="114">
        <f t="shared" si="0"/>
        <v>795.89</v>
      </c>
    </row>
    <row r="8" spans="1:5" ht="15" customHeight="1">
      <c r="A8" s="111">
        <v>3</v>
      </c>
      <c r="B8" s="220" t="s">
        <v>341</v>
      </c>
      <c r="C8" s="124">
        <v>16.87</v>
      </c>
      <c r="D8" s="111">
        <f>D6</f>
        <v>100</v>
      </c>
      <c r="E8" s="114">
        <f t="shared" si="0"/>
        <v>1687</v>
      </c>
    </row>
    <row r="9" spans="1:5" ht="15" customHeight="1">
      <c r="A9" s="111">
        <v>4</v>
      </c>
      <c r="B9" s="220" t="s">
        <v>286</v>
      </c>
      <c r="C9" s="124">
        <v>1.9770000000000001</v>
      </c>
      <c r="D9" s="111">
        <f>D6</f>
        <v>100</v>
      </c>
      <c r="E9" s="114">
        <f t="shared" si="0"/>
        <v>197.70000000000002</v>
      </c>
    </row>
    <row r="10" spans="1:5" ht="15" customHeight="1">
      <c r="A10" s="111">
        <v>5</v>
      </c>
      <c r="B10" s="220" t="s">
        <v>45</v>
      </c>
      <c r="C10" s="124">
        <v>14.63</v>
      </c>
      <c r="D10" s="111">
        <f>D6</f>
        <v>100</v>
      </c>
      <c r="E10" s="114">
        <f t="shared" si="0"/>
        <v>1463</v>
      </c>
    </row>
    <row r="11" spans="1:5" ht="15">
      <c r="A11" s="111">
        <v>6</v>
      </c>
      <c r="B11" s="220" t="s">
        <v>358</v>
      </c>
      <c r="C11" s="124">
        <v>17.399999999999999</v>
      </c>
      <c r="D11" s="111">
        <f>D7</f>
        <v>100</v>
      </c>
      <c r="E11" s="114">
        <f t="shared" si="0"/>
        <v>1739.9999999999998</v>
      </c>
    </row>
    <row r="12" spans="1:5" ht="15">
      <c r="A12" s="111">
        <v>7</v>
      </c>
      <c r="B12" s="116"/>
      <c r="C12" s="124"/>
      <c r="D12" s="111"/>
      <c r="E12" s="114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9</v>
      </c>
      <c r="B14" s="119"/>
      <c r="C14" s="118"/>
      <c r="D14" s="120"/>
      <c r="E14" s="118"/>
    </row>
    <row r="15" spans="1:5" ht="15" customHeight="1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115" t="s">
        <v>66</v>
      </c>
      <c r="C18" s="124">
        <v>16.9542</v>
      </c>
      <c r="D18" s="111">
        <f>VLOOKUP(D4,Фактически_присутствующих,3,FALSE)</f>
        <v>100</v>
      </c>
      <c r="E18" s="114">
        <f>C18*D18</f>
        <v>1695.42</v>
      </c>
    </row>
    <row r="19" spans="1:5" ht="15">
      <c r="A19" s="111">
        <v>2</v>
      </c>
      <c r="B19" s="220" t="s">
        <v>330</v>
      </c>
      <c r="C19" s="124">
        <v>40.927800000000005</v>
      </c>
      <c r="D19" s="111">
        <f>D18</f>
        <v>100</v>
      </c>
      <c r="E19" s="114">
        <f>C19*D19</f>
        <v>4092.7800000000007</v>
      </c>
    </row>
    <row r="20" spans="1:5" ht="15">
      <c r="A20" s="111">
        <v>4</v>
      </c>
      <c r="B20" s="115" t="s">
        <v>45</v>
      </c>
      <c r="C20" s="124">
        <v>12.32</v>
      </c>
      <c r="D20" s="111">
        <f>D18</f>
        <v>100</v>
      </c>
      <c r="E20" s="114">
        <f>C20*D20</f>
        <v>1232</v>
      </c>
    </row>
    <row r="21" spans="1:5" ht="15">
      <c r="A21" s="111">
        <v>5</v>
      </c>
      <c r="B21" s="115" t="s">
        <v>331</v>
      </c>
      <c r="C21" s="124">
        <v>2.3199999999999998</v>
      </c>
      <c r="D21" s="111">
        <f>D18</f>
        <v>100</v>
      </c>
      <c r="E21" s="114">
        <f>C21*D21</f>
        <v>231.99999999999997</v>
      </c>
    </row>
    <row r="22" spans="1:5" ht="15">
      <c r="A22" s="168">
        <v>6</v>
      </c>
      <c r="B22" s="282" t="s">
        <v>286</v>
      </c>
      <c r="C22" s="335">
        <v>1.8979999999999999</v>
      </c>
      <c r="D22" s="168">
        <f>D18</f>
        <v>100</v>
      </c>
      <c r="E22" s="249">
        <f>C22*D22</f>
        <v>189.79999999999998</v>
      </c>
    </row>
    <row r="23" spans="1:5" ht="15">
      <c r="A23" s="336">
        <v>7</v>
      </c>
      <c r="B23" s="337"/>
      <c r="C23" s="337"/>
      <c r="D23" s="337"/>
      <c r="E23" s="337"/>
    </row>
    <row r="24" spans="1:5" ht="15" hidden="1">
      <c r="A24" s="252">
        <v>8</v>
      </c>
      <c r="B24" s="250"/>
      <c r="C24" s="251"/>
      <c r="D24" s="252"/>
      <c r="E24" s="249"/>
    </row>
    <row r="25" spans="1:5" ht="15" hidden="1">
      <c r="A25" s="111">
        <v>8</v>
      </c>
      <c r="B25" s="117"/>
      <c r="C25" s="118"/>
      <c r="D25" s="111"/>
      <c r="E25" s="249"/>
    </row>
    <row r="26" spans="1:5" ht="15" hidden="1">
      <c r="A26" s="111"/>
      <c r="B26" s="119"/>
      <c r="C26" s="118"/>
      <c r="D26" s="120"/>
      <c r="E26" s="249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7442.0000000000009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spans="2:8" ht="15">
      <c r="B33" s="12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164"/>
    </row>
    <row r="39" spans="2:8" ht="15.75" customHeight="1"/>
    <row r="40" spans="2:8" ht="15.75" customHeight="1"/>
    <row r="41" spans="2:8" ht="15.6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B1007"/>
  <sheetViews>
    <sheetView zoomScale="80" zoomScaleNormal="80" workbookViewId="0">
      <selection activeCell="AC22" sqref="AC22"/>
    </sheetView>
  </sheetViews>
  <sheetFormatPr defaultColWidth="12.625" defaultRowHeight="15" customHeight="1"/>
  <cols>
    <col min="1" max="1" width="28.375" customWidth="1"/>
    <col min="2" max="2" width="8.625" customWidth="1"/>
    <col min="3" max="3" width="10.25" customWidth="1"/>
    <col min="4" max="5" width="8.375" hidden="1" customWidth="1"/>
    <col min="6" max="6" width="9.5" bestFit="1" customWidth="1"/>
    <col min="7" max="7" width="9" hidden="1" customWidth="1"/>
    <col min="8" max="9" width="8.375" hidden="1" customWidth="1"/>
    <col min="10" max="10" width="9" hidden="1" customWidth="1"/>
    <col min="11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8" hidden="1" customWidth="1"/>
    <col min="18" max="18" width="9.125" hidden="1" customWidth="1"/>
    <col min="19" max="19" width="9.5" hidden="1" customWidth="1"/>
    <col min="20" max="20" width="9.125" bestFit="1" customWidth="1"/>
    <col min="21" max="22" width="9.125" hidden="1" customWidth="1"/>
    <col min="23" max="26" width="7.875" hidden="1" customWidth="1"/>
    <col min="27" max="27" width="9.5" hidden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25" bestFit="1" customWidth="1"/>
    <col min="34" max="39" width="7.375" hidden="1" customWidth="1"/>
    <col min="40" max="40" width="8.375" hidden="1" customWidth="1"/>
    <col min="41" max="41" width="7.375" hidden="1" customWidth="1"/>
    <col min="42" max="43" width="8.375" hidden="1" customWidth="1"/>
    <col min="44" max="44" width="9.5" bestFit="1" customWidth="1"/>
    <col min="45" max="45" width="7.375" hidden="1" customWidth="1"/>
    <col min="46" max="46" width="9.125" bestFit="1" customWidth="1"/>
    <col min="47" max="48" width="8" hidden="1" customWidth="1"/>
    <col min="49" max="49" width="9.125" hidden="1" customWidth="1"/>
    <col min="50" max="50" width="9.125" bestFit="1" customWidth="1"/>
    <col min="51" max="53" width="9.125" hidden="1" customWidth="1"/>
    <col min="54" max="54" width="9.5" bestFit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" hidden="1" customWidth="1"/>
    <col min="61" max="61" width="7.375" hidden="1" customWidth="1"/>
    <col min="62" max="62" width="8.375" bestFit="1" customWidth="1"/>
    <col min="63" max="63" width="8" bestFit="1" customWidth="1"/>
    <col min="64" max="64" width="8.375" bestFit="1" customWidth="1"/>
    <col min="65" max="67" width="7.375" hidden="1" customWidth="1"/>
    <col min="68" max="68" width="9.5" bestFit="1" customWidth="1"/>
    <col min="69" max="73" width="8.375" hidden="1" customWidth="1"/>
    <col min="74" max="74" width="9.5" bestFit="1" customWidth="1"/>
    <col min="75" max="75" width="7.375" hidden="1" customWidth="1"/>
    <col min="76" max="76" width="8.375" bestFit="1" customWidth="1"/>
    <col min="77" max="78" width="8.375" hidden="1" customWidth="1"/>
    <col min="79" max="79" width="7.625" hidden="1" customWidth="1"/>
  </cols>
  <sheetData>
    <row r="1" spans="1:79" ht="18.75">
      <c r="A1" s="644" t="str">
        <f>'Автомат. ввод'!N10</f>
        <v>МКОУ " _________________ СОШ"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79" ht="15.75">
      <c r="A2" s="645" t="s">
        <v>47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79" ht="15.75">
      <c r="B4" s="31">
        <v>18</v>
      </c>
      <c r="C4" s="646" t="str">
        <f>ССЫЛКИ!A5</f>
        <v>Октябрь 2024 г.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79" ht="23.25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Пятница</v>
      </c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 ht="15" customHeight="1">
      <c r="A6" s="628" t="s">
        <v>50</v>
      </c>
      <c r="B6" s="685"/>
      <c r="C6" s="34"/>
      <c r="D6" s="632" t="s">
        <v>51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79" ht="207" customHeight="1">
      <c r="A7" s="686"/>
      <c r="B7" s="665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>
      <c r="A8" s="599" t="s">
        <v>311</v>
      </c>
      <c r="B8" s="666"/>
      <c r="C8" s="29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0.7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>
        <v>5</v>
      </c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>
        <v>100</v>
      </c>
      <c r="BQ8" s="15"/>
      <c r="BR8" s="15"/>
      <c r="BS8" s="15"/>
      <c r="BT8" s="15"/>
      <c r="BU8" s="15"/>
      <c r="BV8" s="15"/>
      <c r="BW8" s="15"/>
      <c r="BX8" s="15"/>
      <c r="BY8" s="35"/>
      <c r="BZ8" s="35"/>
      <c r="CA8" s="246">
        <f>SUMPRODUCT($E8:$BX8,$E$51:$BX$51)/1000</f>
        <v>21.657</v>
      </c>
    </row>
    <row r="9" spans="1:79">
      <c r="A9" s="674" t="s">
        <v>301</v>
      </c>
      <c r="B9" s="67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306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79">
        <v>40</v>
      </c>
      <c r="BY9" s="35"/>
      <c r="BZ9" s="35"/>
      <c r="CA9" s="246">
        <f>SUMPRODUCT($E9:$BX9,$E$51:$BX$51)/1000</f>
        <v>2.3199999999999998</v>
      </c>
    </row>
    <row r="10" spans="1:79">
      <c r="A10" s="682" t="s">
        <v>45</v>
      </c>
      <c r="B10" s="68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>
        <v>107.3</v>
      </c>
      <c r="BW10" s="317"/>
      <c r="BX10" s="266"/>
      <c r="BY10" s="283"/>
      <c r="BZ10" s="291"/>
      <c r="CA10" s="246">
        <f>SUMPRODUCT($D10:$BZ10,$D$51:$BZ$51)/1000</f>
        <v>11.803000000000001</v>
      </c>
    </row>
    <row r="11" spans="1:79">
      <c r="A11" s="678" t="s">
        <v>337</v>
      </c>
      <c r="B11" s="679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79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>
        <v>200</v>
      </c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326"/>
      <c r="BW11" s="15"/>
      <c r="BX11" s="270"/>
      <c r="BY11" s="35"/>
      <c r="BZ11" s="35"/>
      <c r="CA11" s="246">
        <f>SUMPRODUCT($D11:$BZ11,$D$51:$BZ$51)/1000</f>
        <v>34.799999999999997</v>
      </c>
    </row>
    <row r="12" spans="1:79">
      <c r="A12" s="680" t="s">
        <v>12</v>
      </c>
      <c r="B12" s="681"/>
      <c r="C12" s="318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92"/>
      <c r="O12" s="272"/>
      <c r="P12" s="272"/>
      <c r="Q12" s="272"/>
      <c r="R12" s="272"/>
      <c r="S12" s="272"/>
      <c r="T12" s="292">
        <v>16</v>
      </c>
      <c r="U12" s="272"/>
      <c r="V12" s="292"/>
      <c r="W12" s="323"/>
      <c r="X12" s="310"/>
      <c r="Y12" s="318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328"/>
      <c r="BW12" s="272"/>
      <c r="BX12" s="272"/>
      <c r="BY12" s="272"/>
      <c r="BZ12" s="292"/>
      <c r="CA12" s="246">
        <f>SUMPRODUCT($D12:$BZ12,$D$51:$BZ$51)/1000</f>
        <v>3.84</v>
      </c>
    </row>
    <row r="13" spans="1:79" ht="15" customHeight="1">
      <c r="A13" s="676"/>
      <c r="B13" s="677"/>
      <c r="C13" s="271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84"/>
      <c r="X13" s="266"/>
      <c r="Y13" s="271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329"/>
      <c r="BW13" s="266"/>
      <c r="BX13" s="266"/>
      <c r="BY13" s="266"/>
      <c r="BZ13" s="266"/>
      <c r="CA13" s="246">
        <f>SUMPRODUCT($E13:$BX13,$E$51:$BX$51)/1000</f>
        <v>0</v>
      </c>
    </row>
    <row r="14" spans="1:79">
      <c r="A14" s="672"/>
      <c r="B14" s="673"/>
      <c r="C14" s="309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324"/>
      <c r="X14" s="310"/>
      <c r="Y14" s="309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324"/>
      <c r="BX14" s="266"/>
      <c r="BY14" s="309"/>
      <c r="BZ14" s="66"/>
      <c r="CA14" s="246">
        <f>SUMPRODUCT($E14:$BX14,$E$51:$BX$51)/1000</f>
        <v>0</v>
      </c>
    </row>
    <row r="15" spans="1:79">
      <c r="A15" s="664"/>
      <c r="B15" s="66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66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66"/>
      <c r="BY15" s="35"/>
      <c r="BZ15" s="35"/>
      <c r="CA15" s="1"/>
    </row>
    <row r="16" spans="1:79" hidden="1">
      <c r="A16" s="638"/>
      <c r="B16" s="666"/>
      <c r="C16" s="35"/>
      <c r="D16" s="35">
        <f t="shared" ref="D16:BY16" si="0">SUM(D8:D15)</f>
        <v>0</v>
      </c>
      <c r="E16" s="35">
        <f t="shared" si="0"/>
        <v>0</v>
      </c>
      <c r="F16" s="35">
        <f t="shared" si="0"/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35">
        <f t="shared" si="0"/>
        <v>0.7</v>
      </c>
      <c r="O16" s="35">
        <f t="shared" si="0"/>
        <v>0</v>
      </c>
      <c r="P16" s="35">
        <f t="shared" si="0"/>
        <v>0</v>
      </c>
      <c r="Q16" s="35">
        <f t="shared" si="0"/>
        <v>0</v>
      </c>
      <c r="R16" s="35">
        <f t="shared" si="0"/>
        <v>0</v>
      </c>
      <c r="S16" s="35">
        <f t="shared" si="0"/>
        <v>0</v>
      </c>
      <c r="T16" s="35">
        <f t="shared" si="0"/>
        <v>16</v>
      </c>
      <c r="U16" s="35">
        <f t="shared" si="0"/>
        <v>0</v>
      </c>
      <c r="V16" s="35">
        <f t="shared" si="0"/>
        <v>0</v>
      </c>
      <c r="W16" s="35">
        <f t="shared" si="0"/>
        <v>0</v>
      </c>
      <c r="X16" s="35">
        <f t="shared" si="0"/>
        <v>0</v>
      </c>
      <c r="Y16" s="35">
        <f t="shared" si="0"/>
        <v>0</v>
      </c>
      <c r="Z16" s="35">
        <f t="shared" si="0"/>
        <v>0</v>
      </c>
      <c r="AA16" s="35">
        <f t="shared" si="0"/>
        <v>0</v>
      </c>
      <c r="AB16" s="35">
        <f t="shared" si="0"/>
        <v>0</v>
      </c>
      <c r="AC16" s="35">
        <f t="shared" si="0"/>
        <v>0</v>
      </c>
      <c r="AD16" s="35">
        <f t="shared" si="0"/>
        <v>0</v>
      </c>
      <c r="AE16" s="35">
        <f t="shared" si="0"/>
        <v>0</v>
      </c>
      <c r="AF16" s="35">
        <f t="shared" si="0"/>
        <v>0</v>
      </c>
      <c r="AG16" s="35">
        <f t="shared" si="0"/>
        <v>0</v>
      </c>
      <c r="AH16" s="35">
        <f t="shared" si="0"/>
        <v>0</v>
      </c>
      <c r="AI16" s="35">
        <f t="shared" si="0"/>
        <v>0</v>
      </c>
      <c r="AJ16" s="35">
        <f t="shared" si="0"/>
        <v>0</v>
      </c>
      <c r="AK16" s="35">
        <f t="shared" si="0"/>
        <v>0</v>
      </c>
      <c r="AL16" s="35">
        <f t="shared" si="0"/>
        <v>0</v>
      </c>
      <c r="AM16" s="35">
        <f t="shared" si="0"/>
        <v>0</v>
      </c>
      <c r="AN16" s="35">
        <f t="shared" si="0"/>
        <v>0</v>
      </c>
      <c r="AO16" s="35">
        <f t="shared" si="0"/>
        <v>0</v>
      </c>
      <c r="AP16" s="35">
        <f t="shared" si="0"/>
        <v>0</v>
      </c>
      <c r="AQ16" s="35">
        <f t="shared" si="0"/>
        <v>0</v>
      </c>
      <c r="AR16" s="35">
        <f t="shared" si="0"/>
        <v>200</v>
      </c>
      <c r="AS16" s="35">
        <f t="shared" si="0"/>
        <v>0</v>
      </c>
      <c r="AT16" s="35">
        <f t="shared" si="0"/>
        <v>0</v>
      </c>
      <c r="AU16" s="35">
        <f t="shared" si="0"/>
        <v>0</v>
      </c>
      <c r="AV16" s="35">
        <f t="shared" si="0"/>
        <v>0</v>
      </c>
      <c r="AW16" s="35">
        <f t="shared" si="0"/>
        <v>0</v>
      </c>
      <c r="AX16" s="35">
        <f t="shared" si="0"/>
        <v>5</v>
      </c>
      <c r="AY16" s="35">
        <f t="shared" si="0"/>
        <v>0</v>
      </c>
      <c r="AZ16" s="35">
        <f t="shared" si="0"/>
        <v>0</v>
      </c>
      <c r="BA16" s="35">
        <f t="shared" si="0"/>
        <v>0</v>
      </c>
      <c r="BB16" s="35">
        <f t="shared" si="0"/>
        <v>0</v>
      </c>
      <c r="BC16" s="35">
        <f t="shared" si="0"/>
        <v>0</v>
      </c>
      <c r="BD16" s="35">
        <f t="shared" si="0"/>
        <v>0</v>
      </c>
      <c r="BE16" s="35">
        <f t="shared" si="0"/>
        <v>0</v>
      </c>
      <c r="BF16" s="35">
        <f t="shared" si="0"/>
        <v>0</v>
      </c>
      <c r="BG16" s="35">
        <f t="shared" si="0"/>
        <v>0</v>
      </c>
      <c r="BH16" s="35">
        <f t="shared" si="0"/>
        <v>0</v>
      </c>
      <c r="BI16" s="35">
        <f t="shared" si="0"/>
        <v>0</v>
      </c>
      <c r="BJ16" s="35">
        <f t="shared" si="0"/>
        <v>0</v>
      </c>
      <c r="BK16" s="35">
        <f t="shared" si="0"/>
        <v>0</v>
      </c>
      <c r="BL16" s="35">
        <f t="shared" si="0"/>
        <v>0</v>
      </c>
      <c r="BM16" s="35">
        <f t="shared" si="0"/>
        <v>0</v>
      </c>
      <c r="BN16" s="35">
        <f t="shared" si="0"/>
        <v>0</v>
      </c>
      <c r="BO16" s="35">
        <f t="shared" si="0"/>
        <v>0</v>
      </c>
      <c r="BP16" s="35">
        <f t="shared" si="0"/>
        <v>100</v>
      </c>
      <c r="BQ16" s="35">
        <f t="shared" si="0"/>
        <v>0</v>
      </c>
      <c r="BR16" s="35">
        <f t="shared" si="0"/>
        <v>0</v>
      </c>
      <c r="BS16" s="35">
        <f t="shared" si="0"/>
        <v>0</v>
      </c>
      <c r="BT16" s="35">
        <f t="shared" si="0"/>
        <v>0</v>
      </c>
      <c r="BU16" s="35">
        <f t="shared" si="0"/>
        <v>0</v>
      </c>
      <c r="BV16" s="35">
        <f t="shared" si="0"/>
        <v>107.3</v>
      </c>
      <c r="BW16" s="35">
        <f t="shared" si="0"/>
        <v>0</v>
      </c>
      <c r="BX16" s="35">
        <f t="shared" si="0"/>
        <v>40</v>
      </c>
      <c r="BY16" s="35">
        <f t="shared" si="0"/>
        <v>0</v>
      </c>
      <c r="BZ16" s="35">
        <f>SUM(BZ8:BZ15)</f>
        <v>0</v>
      </c>
    </row>
    <row r="17" spans="1:79" hidden="1">
      <c r="A17" s="634" t="s">
        <v>54</v>
      </c>
      <c r="B17" s="666"/>
      <c r="C17" s="36">
        <f>C18</f>
        <v>100</v>
      </c>
      <c r="D17" s="36">
        <f t="shared" ref="D17:BO17" si="1">C17</f>
        <v>100</v>
      </c>
      <c r="E17" s="36">
        <f t="shared" si="1"/>
        <v>100</v>
      </c>
      <c r="F17" s="36">
        <f t="shared" si="1"/>
        <v>100</v>
      </c>
      <c r="G17" s="36">
        <f t="shared" si="1"/>
        <v>100</v>
      </c>
      <c r="H17" s="36">
        <f t="shared" si="1"/>
        <v>100</v>
      </c>
      <c r="I17" s="36">
        <f t="shared" si="1"/>
        <v>100</v>
      </c>
      <c r="J17" s="36">
        <f t="shared" si="1"/>
        <v>100</v>
      </c>
      <c r="K17" s="36">
        <f t="shared" si="1"/>
        <v>100</v>
      </c>
      <c r="L17" s="36">
        <f t="shared" si="1"/>
        <v>100</v>
      </c>
      <c r="M17" s="36">
        <f t="shared" si="1"/>
        <v>100</v>
      </c>
      <c r="N17" s="36">
        <f t="shared" si="1"/>
        <v>100</v>
      </c>
      <c r="O17" s="36">
        <f t="shared" si="1"/>
        <v>100</v>
      </c>
      <c r="P17" s="36">
        <f t="shared" si="1"/>
        <v>100</v>
      </c>
      <c r="Q17" s="36">
        <f t="shared" si="1"/>
        <v>100</v>
      </c>
      <c r="R17" s="36">
        <f t="shared" si="1"/>
        <v>100</v>
      </c>
      <c r="S17" s="36">
        <f t="shared" si="1"/>
        <v>100</v>
      </c>
      <c r="T17" s="36">
        <f t="shared" si="1"/>
        <v>100</v>
      </c>
      <c r="U17" s="36">
        <f t="shared" si="1"/>
        <v>100</v>
      </c>
      <c r="V17" s="36">
        <f t="shared" si="1"/>
        <v>100</v>
      </c>
      <c r="W17" s="36">
        <f t="shared" si="1"/>
        <v>100</v>
      </c>
      <c r="X17" s="36">
        <f t="shared" si="1"/>
        <v>100</v>
      </c>
      <c r="Y17" s="36">
        <f t="shared" si="1"/>
        <v>100</v>
      </c>
      <c r="Z17" s="36">
        <f t="shared" si="1"/>
        <v>100</v>
      </c>
      <c r="AA17" s="36">
        <f t="shared" si="1"/>
        <v>100</v>
      </c>
      <c r="AB17" s="36">
        <f t="shared" si="1"/>
        <v>100</v>
      </c>
      <c r="AC17" s="36">
        <f t="shared" si="1"/>
        <v>100</v>
      </c>
      <c r="AD17" s="36">
        <f t="shared" si="1"/>
        <v>100</v>
      </c>
      <c r="AE17" s="36">
        <f t="shared" si="1"/>
        <v>100</v>
      </c>
      <c r="AF17" s="36">
        <f t="shared" si="1"/>
        <v>100</v>
      </c>
      <c r="AG17" s="36">
        <f t="shared" si="1"/>
        <v>100</v>
      </c>
      <c r="AH17" s="36">
        <f t="shared" si="1"/>
        <v>100</v>
      </c>
      <c r="AI17" s="36">
        <f t="shared" si="1"/>
        <v>100</v>
      </c>
      <c r="AJ17" s="36">
        <f t="shared" si="1"/>
        <v>100</v>
      </c>
      <c r="AK17" s="36">
        <f t="shared" si="1"/>
        <v>100</v>
      </c>
      <c r="AL17" s="36">
        <f t="shared" si="1"/>
        <v>100</v>
      </c>
      <c r="AM17" s="36">
        <f t="shared" si="1"/>
        <v>100</v>
      </c>
      <c r="AN17" s="36">
        <f t="shared" si="1"/>
        <v>100</v>
      </c>
      <c r="AO17" s="36">
        <f t="shared" si="1"/>
        <v>100</v>
      </c>
      <c r="AP17" s="36">
        <f t="shared" si="1"/>
        <v>100</v>
      </c>
      <c r="AQ17" s="36">
        <f t="shared" si="1"/>
        <v>100</v>
      </c>
      <c r="AR17" s="36">
        <f t="shared" si="1"/>
        <v>100</v>
      </c>
      <c r="AS17" s="36">
        <f t="shared" si="1"/>
        <v>100</v>
      </c>
      <c r="AT17" s="36">
        <f t="shared" si="1"/>
        <v>100</v>
      </c>
      <c r="AU17" s="36">
        <f t="shared" si="1"/>
        <v>100</v>
      </c>
      <c r="AV17" s="36">
        <f t="shared" si="1"/>
        <v>100</v>
      </c>
      <c r="AW17" s="36">
        <f t="shared" si="1"/>
        <v>100</v>
      </c>
      <c r="AX17" s="36">
        <f t="shared" si="1"/>
        <v>100</v>
      </c>
      <c r="AY17" s="36">
        <f t="shared" si="1"/>
        <v>100</v>
      </c>
      <c r="AZ17" s="36">
        <f t="shared" si="1"/>
        <v>100</v>
      </c>
      <c r="BA17" s="36">
        <f t="shared" si="1"/>
        <v>100</v>
      </c>
      <c r="BB17" s="36">
        <f t="shared" si="1"/>
        <v>100</v>
      </c>
      <c r="BC17" s="36">
        <f t="shared" si="1"/>
        <v>100</v>
      </c>
      <c r="BD17" s="36">
        <f t="shared" si="1"/>
        <v>100</v>
      </c>
      <c r="BE17" s="36">
        <f t="shared" si="1"/>
        <v>100</v>
      </c>
      <c r="BF17" s="36">
        <f t="shared" si="1"/>
        <v>100</v>
      </c>
      <c r="BG17" s="36">
        <f t="shared" si="1"/>
        <v>100</v>
      </c>
      <c r="BH17" s="36">
        <f t="shared" si="1"/>
        <v>100</v>
      </c>
      <c r="BI17" s="36">
        <f t="shared" si="1"/>
        <v>100</v>
      </c>
      <c r="BJ17" s="36">
        <f t="shared" si="1"/>
        <v>100</v>
      </c>
      <c r="BK17" s="36">
        <f t="shared" si="1"/>
        <v>100</v>
      </c>
      <c r="BL17" s="36">
        <f t="shared" si="1"/>
        <v>100</v>
      </c>
      <c r="BM17" s="36">
        <f t="shared" si="1"/>
        <v>100</v>
      </c>
      <c r="BN17" s="36">
        <f t="shared" si="1"/>
        <v>100</v>
      </c>
      <c r="BO17" s="36">
        <f t="shared" si="1"/>
        <v>100</v>
      </c>
      <c r="BP17" s="36">
        <f t="shared" ref="BP17:BZ17" si="2">BO17</f>
        <v>100</v>
      </c>
      <c r="BQ17" s="36">
        <f t="shared" si="2"/>
        <v>100</v>
      </c>
      <c r="BR17" s="36">
        <f t="shared" si="2"/>
        <v>100</v>
      </c>
      <c r="BS17" s="36">
        <f t="shared" si="2"/>
        <v>100</v>
      </c>
      <c r="BT17" s="36">
        <f t="shared" si="2"/>
        <v>100</v>
      </c>
      <c r="BU17" s="36">
        <f t="shared" si="2"/>
        <v>100</v>
      </c>
      <c r="BV17" s="36">
        <f t="shared" si="2"/>
        <v>100</v>
      </c>
      <c r="BW17" s="36">
        <f t="shared" si="2"/>
        <v>100</v>
      </c>
      <c r="BX17" s="36">
        <f t="shared" si="2"/>
        <v>100</v>
      </c>
      <c r="BY17" s="36">
        <f t="shared" si="2"/>
        <v>100</v>
      </c>
      <c r="BZ17" s="36">
        <f t="shared" si="2"/>
        <v>100</v>
      </c>
    </row>
    <row r="18" spans="1:79" ht="21" customHeight="1" thickBot="1">
      <c r="A18" s="636" t="s">
        <v>54</v>
      </c>
      <c r="B18" s="66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668"/>
      <c r="C19" s="411"/>
      <c r="D19" s="431">
        <f t="shared" ref="D19:BO19" si="3">D16*D17/1000</f>
        <v>0</v>
      </c>
      <c r="E19" s="413">
        <f t="shared" si="3"/>
        <v>0</v>
      </c>
      <c r="F19" s="444">
        <f t="shared" si="3"/>
        <v>0</v>
      </c>
      <c r="G19" s="444">
        <f>G16*G17</f>
        <v>0</v>
      </c>
      <c r="H19" s="444">
        <f t="shared" si="3"/>
        <v>0</v>
      </c>
      <c r="I19" s="444">
        <f t="shared" si="3"/>
        <v>0</v>
      </c>
      <c r="J19" s="444">
        <f t="shared" si="3"/>
        <v>0</v>
      </c>
      <c r="K19" s="444">
        <f t="shared" si="3"/>
        <v>0</v>
      </c>
      <c r="L19" s="444">
        <f t="shared" si="3"/>
        <v>0</v>
      </c>
      <c r="M19" s="444">
        <f t="shared" si="3"/>
        <v>0</v>
      </c>
      <c r="N19" s="444">
        <f t="shared" si="3"/>
        <v>7.0000000000000007E-2</v>
      </c>
      <c r="O19" s="444">
        <f t="shared" si="3"/>
        <v>0</v>
      </c>
      <c r="P19" s="444">
        <f t="shared" si="3"/>
        <v>0</v>
      </c>
      <c r="Q19" s="444">
        <f>Q16*Q17</f>
        <v>0</v>
      </c>
      <c r="R19" s="444">
        <f t="shared" si="3"/>
        <v>0</v>
      </c>
      <c r="S19" s="444">
        <f t="shared" si="3"/>
        <v>0</v>
      </c>
      <c r="T19" s="444">
        <f t="shared" si="3"/>
        <v>1.6</v>
      </c>
      <c r="U19" s="444">
        <f t="shared" si="3"/>
        <v>0</v>
      </c>
      <c r="V19" s="444">
        <f t="shared" si="3"/>
        <v>0</v>
      </c>
      <c r="W19" s="444">
        <f t="shared" si="3"/>
        <v>0</v>
      </c>
      <c r="X19" s="444">
        <f t="shared" si="3"/>
        <v>0</v>
      </c>
      <c r="Y19" s="444">
        <f t="shared" si="3"/>
        <v>0</v>
      </c>
      <c r="Z19" s="444">
        <f t="shared" si="3"/>
        <v>0</v>
      </c>
      <c r="AA19" s="444">
        <f t="shared" si="3"/>
        <v>0</v>
      </c>
      <c r="AB19" s="444">
        <f t="shared" si="3"/>
        <v>0</v>
      </c>
      <c r="AC19" s="444">
        <f t="shared" si="3"/>
        <v>0</v>
      </c>
      <c r="AD19" s="444">
        <f t="shared" si="3"/>
        <v>0</v>
      </c>
      <c r="AE19" s="444">
        <f t="shared" si="3"/>
        <v>0</v>
      </c>
      <c r="AF19" s="444">
        <f t="shared" si="3"/>
        <v>0</v>
      </c>
      <c r="AG19" s="444">
        <f t="shared" si="3"/>
        <v>0</v>
      </c>
      <c r="AH19" s="444">
        <f t="shared" si="3"/>
        <v>0</v>
      </c>
      <c r="AI19" s="444">
        <f t="shared" si="3"/>
        <v>0</v>
      </c>
      <c r="AJ19" s="444">
        <f t="shared" si="3"/>
        <v>0</v>
      </c>
      <c r="AK19" s="444">
        <f t="shared" si="3"/>
        <v>0</v>
      </c>
      <c r="AL19" s="444">
        <f t="shared" si="3"/>
        <v>0</v>
      </c>
      <c r="AM19" s="444">
        <f t="shared" si="3"/>
        <v>0</v>
      </c>
      <c r="AN19" s="444">
        <f t="shared" si="3"/>
        <v>0</v>
      </c>
      <c r="AO19" s="444">
        <f t="shared" si="3"/>
        <v>0</v>
      </c>
      <c r="AP19" s="444">
        <f t="shared" si="3"/>
        <v>0</v>
      </c>
      <c r="AQ19" s="444">
        <f t="shared" si="3"/>
        <v>0</v>
      </c>
      <c r="AR19" s="444">
        <f t="shared" si="3"/>
        <v>20</v>
      </c>
      <c r="AS19" s="444">
        <f t="shared" si="3"/>
        <v>0</v>
      </c>
      <c r="AT19" s="444">
        <f t="shared" si="3"/>
        <v>0</v>
      </c>
      <c r="AU19" s="444">
        <f t="shared" si="3"/>
        <v>0</v>
      </c>
      <c r="AV19" s="444">
        <f t="shared" si="3"/>
        <v>0</v>
      </c>
      <c r="AW19" s="444">
        <f t="shared" si="3"/>
        <v>0</v>
      </c>
      <c r="AX19" s="444">
        <f t="shared" si="3"/>
        <v>0.5</v>
      </c>
      <c r="AY19" s="444">
        <f t="shared" si="3"/>
        <v>0</v>
      </c>
      <c r="AZ19" s="444">
        <f t="shared" si="3"/>
        <v>0</v>
      </c>
      <c r="BA19" s="444">
        <f t="shared" si="3"/>
        <v>0</v>
      </c>
      <c r="BB19" s="444">
        <f t="shared" si="3"/>
        <v>0</v>
      </c>
      <c r="BC19" s="444">
        <f t="shared" si="3"/>
        <v>0</v>
      </c>
      <c r="BD19" s="444">
        <f t="shared" si="3"/>
        <v>0</v>
      </c>
      <c r="BE19" s="444">
        <f t="shared" si="3"/>
        <v>0</v>
      </c>
      <c r="BF19" s="444">
        <f t="shared" si="3"/>
        <v>0</v>
      </c>
      <c r="BG19" s="444">
        <f t="shared" si="3"/>
        <v>0</v>
      </c>
      <c r="BH19" s="444">
        <f t="shared" si="3"/>
        <v>0</v>
      </c>
      <c r="BI19" s="444">
        <f t="shared" si="3"/>
        <v>0</v>
      </c>
      <c r="BJ19" s="444">
        <f t="shared" si="3"/>
        <v>0</v>
      </c>
      <c r="BK19" s="444">
        <f t="shared" si="3"/>
        <v>0</v>
      </c>
      <c r="BL19" s="444">
        <f t="shared" si="3"/>
        <v>0</v>
      </c>
      <c r="BM19" s="444">
        <f t="shared" si="3"/>
        <v>0</v>
      </c>
      <c r="BN19" s="444">
        <f t="shared" si="3"/>
        <v>0</v>
      </c>
      <c r="BO19" s="444">
        <f t="shared" si="3"/>
        <v>0</v>
      </c>
      <c r="BP19" s="444">
        <f t="shared" ref="BP19:BZ19" si="4">BP16*BP17/1000</f>
        <v>10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10.73</v>
      </c>
      <c r="BW19" s="444">
        <f t="shared" si="4"/>
        <v>0</v>
      </c>
      <c r="BX19" s="444">
        <f t="shared" si="4"/>
        <v>4</v>
      </c>
      <c r="BY19" s="305">
        <f t="shared" si="4"/>
        <v>0</v>
      </c>
      <c r="BZ19" s="305">
        <f t="shared" si="4"/>
        <v>0</v>
      </c>
    </row>
    <row r="20" spans="1:79" ht="15.75">
      <c r="A20" s="593" t="s">
        <v>46</v>
      </c>
      <c r="B20" s="668"/>
      <c r="C20" s="411"/>
      <c r="D20" s="414">
        <f>ССЫЛКИ!B3</f>
        <v>105</v>
      </c>
      <c r="E20" s="414">
        <f>ССЫЛКИ!C3</f>
        <v>590</v>
      </c>
      <c r="F20" s="445">
        <f>ССЫЛКИ!D3</f>
        <v>590</v>
      </c>
      <c r="G20" s="445">
        <f>ССЫЛКИ!E3</f>
        <v>11</v>
      </c>
      <c r="H20" s="445">
        <f>ССЫЛКИ!F3</f>
        <v>400</v>
      </c>
      <c r="I20" s="445">
        <f>ССЫЛКИ!G3</f>
        <v>200</v>
      </c>
      <c r="J20" s="445">
        <f>ССЫЛКИ!H3</f>
        <v>105</v>
      </c>
      <c r="K20" s="445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41">
        <f>ССЫЛКИ!BX3</f>
        <v>580</v>
      </c>
    </row>
    <row r="21" spans="1:79" ht="15.75">
      <c r="A21" s="593" t="s">
        <v>56</v>
      </c>
      <c r="B21" s="668"/>
      <c r="C21" s="452">
        <f>SUM(D21:BZ21)</f>
        <v>7442</v>
      </c>
      <c r="D21" s="433">
        <f t="shared" ref="D21:BY21" si="5">D19*D20</f>
        <v>0</v>
      </c>
      <c r="E21" s="433">
        <f t="shared" si="5"/>
        <v>0</v>
      </c>
      <c r="F21" s="443">
        <f t="shared" si="5"/>
        <v>0</v>
      </c>
      <c r="G21" s="444">
        <f t="shared" si="5"/>
        <v>0</v>
      </c>
      <c r="H21" s="444">
        <f t="shared" si="5"/>
        <v>0</v>
      </c>
      <c r="I21" s="444">
        <f t="shared" si="5"/>
        <v>0</v>
      </c>
      <c r="J21" s="444">
        <f t="shared" si="5"/>
        <v>0</v>
      </c>
      <c r="K21" s="444">
        <f t="shared" si="5"/>
        <v>0</v>
      </c>
      <c r="L21" s="444">
        <f t="shared" si="5"/>
        <v>0</v>
      </c>
      <c r="M21" s="444">
        <f t="shared" si="5"/>
        <v>0</v>
      </c>
      <c r="N21" s="444">
        <f t="shared" si="5"/>
        <v>0.70000000000000007</v>
      </c>
      <c r="O21" s="444">
        <f t="shared" si="5"/>
        <v>0</v>
      </c>
      <c r="P21" s="444">
        <f t="shared" si="5"/>
        <v>0</v>
      </c>
      <c r="Q21" s="444">
        <f t="shared" si="5"/>
        <v>0</v>
      </c>
      <c r="R21" s="444">
        <f t="shared" si="5"/>
        <v>0</v>
      </c>
      <c r="S21" s="444">
        <f t="shared" si="5"/>
        <v>0</v>
      </c>
      <c r="T21" s="444">
        <f t="shared" si="5"/>
        <v>384</v>
      </c>
      <c r="U21" s="444">
        <f t="shared" si="5"/>
        <v>0</v>
      </c>
      <c r="V21" s="444">
        <f t="shared" si="5"/>
        <v>0</v>
      </c>
      <c r="W21" s="444">
        <f t="shared" si="5"/>
        <v>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0</v>
      </c>
      <c r="AB21" s="444">
        <f t="shared" si="5"/>
        <v>0</v>
      </c>
      <c r="AC21" s="444">
        <f t="shared" si="5"/>
        <v>0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3480</v>
      </c>
      <c r="AS21" s="444">
        <f t="shared" si="5"/>
        <v>0</v>
      </c>
      <c r="AT21" s="444">
        <f t="shared" si="5"/>
        <v>0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165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0</v>
      </c>
      <c r="BF21" s="444">
        <f t="shared" si="5"/>
        <v>0</v>
      </c>
      <c r="BG21" s="444">
        <f t="shared" si="5"/>
        <v>0</v>
      </c>
      <c r="BH21" s="444">
        <f t="shared" si="5"/>
        <v>0</v>
      </c>
      <c r="BI21" s="444">
        <f t="shared" si="5"/>
        <v>0</v>
      </c>
      <c r="BJ21" s="444">
        <f t="shared" si="5"/>
        <v>0</v>
      </c>
      <c r="BK21" s="444">
        <f t="shared" si="5"/>
        <v>0</v>
      </c>
      <c r="BL21" s="444">
        <f t="shared" si="5"/>
        <v>0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2000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1180.3</v>
      </c>
      <c r="BW21" s="444">
        <f t="shared" si="5"/>
        <v>0</v>
      </c>
      <c r="BX21" s="444">
        <f t="shared" si="5"/>
        <v>232</v>
      </c>
      <c r="BY21" s="221">
        <f t="shared" si="5"/>
        <v>0</v>
      </c>
      <c r="BZ21" s="221">
        <f>BZ19*BZ20</f>
        <v>0</v>
      </c>
    </row>
    <row r="22" spans="1:79" ht="15.75">
      <c r="A22" s="593" t="s">
        <v>57</v>
      </c>
      <c r="B22" s="669"/>
      <c r="C22" s="453">
        <f>C21/C18</f>
        <v>74.42</v>
      </c>
    </row>
    <row r="23" spans="1:79" ht="14.25" customHeight="1"/>
    <row r="24" spans="1:79" ht="15.75" hidden="1">
      <c r="B24" s="25"/>
      <c r="J24">
        <f>ROUND((((71.71-C22))*100+SUM(N8:N13)),4)</f>
        <v>-270.3</v>
      </c>
    </row>
    <row r="25" spans="1:79" ht="14.25" hidden="1"/>
    <row r="26" spans="1:79" ht="15.75" hidden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</row>
    <row r="27" spans="1:79" ht="14.25" hidden="1"/>
    <row r="28" spans="1:79" hidden="1">
      <c r="A28" s="599"/>
      <c r="B28" s="66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0</v>
      </c>
      <c r="M28" s="15">
        <f t="shared" si="6"/>
        <v>0</v>
      </c>
      <c r="N28" s="15">
        <f t="shared" si="6"/>
        <v>0.7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16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200</v>
      </c>
      <c r="AS28" s="15">
        <f t="shared" si="6"/>
        <v>0</v>
      </c>
      <c r="AT28" s="15">
        <f t="shared" si="6"/>
        <v>0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5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100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107.3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623" t="s">
        <v>54</v>
      </c>
      <c r="B29" s="666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595" t="s">
        <v>87</v>
      </c>
      <c r="B30" s="671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idden="1">
      <c r="A31" s="588" t="s">
        <v>55</v>
      </c>
      <c r="B31" s="666"/>
      <c r="C31" s="20"/>
      <c r="D31" s="80">
        <f>D28*D29/1000</f>
        <v>0</v>
      </c>
      <c r="E31" s="80">
        <f>E28*E29</f>
        <v>0</v>
      </c>
      <c r="F31" s="80">
        <f>F28*F29</f>
        <v>0</v>
      </c>
      <c r="G31" s="80">
        <f>G28*G29</f>
        <v>0</v>
      </c>
      <c r="H31" s="80">
        <f t="shared" ref="H31:BS31" si="10">H28*H29/1000</f>
        <v>0</v>
      </c>
      <c r="I31" s="80">
        <f t="shared" si="10"/>
        <v>0</v>
      </c>
      <c r="J31" s="40">
        <f t="shared" si="10"/>
        <v>0</v>
      </c>
      <c r="K31" s="40">
        <f t="shared" si="10"/>
        <v>0</v>
      </c>
      <c r="L31" s="40">
        <f t="shared" si="10"/>
        <v>0</v>
      </c>
      <c r="M31" s="40">
        <f t="shared" si="10"/>
        <v>0</v>
      </c>
      <c r="N31" s="40">
        <f t="shared" si="10"/>
        <v>7.0000000000000007E-2</v>
      </c>
      <c r="O31" s="40">
        <f t="shared" si="10"/>
        <v>0</v>
      </c>
      <c r="P31" s="40">
        <f t="shared" si="10"/>
        <v>0</v>
      </c>
      <c r="Q31" s="40">
        <f>Q28*Q29</f>
        <v>0</v>
      </c>
      <c r="R31" s="40">
        <f t="shared" si="10"/>
        <v>0</v>
      </c>
      <c r="S31" s="40">
        <f t="shared" si="10"/>
        <v>0</v>
      </c>
      <c r="T31" s="40">
        <f t="shared" si="10"/>
        <v>1.6</v>
      </c>
      <c r="U31" s="40">
        <f t="shared" si="10"/>
        <v>0</v>
      </c>
      <c r="V31" s="40">
        <f t="shared" si="10"/>
        <v>0</v>
      </c>
      <c r="W31" s="40">
        <f t="shared" si="10"/>
        <v>0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0</v>
      </c>
      <c r="AB31" s="40">
        <f t="shared" si="10"/>
        <v>0</v>
      </c>
      <c r="AC31" s="40">
        <f t="shared" si="10"/>
        <v>0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0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20</v>
      </c>
      <c r="AS31" s="40">
        <f t="shared" si="10"/>
        <v>0</v>
      </c>
      <c r="AT31" s="40">
        <f t="shared" si="10"/>
        <v>0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0.5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0</v>
      </c>
      <c r="BF31" s="40">
        <f t="shared" si="10"/>
        <v>0</v>
      </c>
      <c r="BG31" s="40">
        <f t="shared" si="10"/>
        <v>0</v>
      </c>
      <c r="BH31" s="40">
        <f t="shared" si="10"/>
        <v>0</v>
      </c>
      <c r="BI31" s="40">
        <f t="shared" si="10"/>
        <v>0</v>
      </c>
      <c r="BJ31" s="40">
        <f t="shared" si="10"/>
        <v>0</v>
      </c>
      <c r="BK31" s="40">
        <f t="shared" si="10"/>
        <v>0</v>
      </c>
      <c r="BL31" s="40">
        <f t="shared" si="10"/>
        <v>0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10</v>
      </c>
      <c r="BQ31" s="40">
        <f t="shared" si="10"/>
        <v>0</v>
      </c>
      <c r="BR31" s="40">
        <f t="shared" si="10"/>
        <v>0</v>
      </c>
      <c r="BS31" s="40">
        <f t="shared" si="10"/>
        <v>0</v>
      </c>
      <c r="BT31" s="40">
        <f t="shared" ref="BT31:BZ31" si="11">BT28*BT29/1000</f>
        <v>0</v>
      </c>
      <c r="BU31" s="40">
        <f t="shared" si="11"/>
        <v>0</v>
      </c>
      <c r="BV31" s="40">
        <f t="shared" si="11"/>
        <v>10.73</v>
      </c>
      <c r="BW31" s="40">
        <f t="shared" si="11"/>
        <v>0</v>
      </c>
      <c r="BX31" s="40">
        <f t="shared" si="11"/>
        <v>4</v>
      </c>
      <c r="BY31" s="40">
        <f t="shared" si="11"/>
        <v>0</v>
      </c>
      <c r="BZ31" s="40">
        <f t="shared" si="11"/>
        <v>0</v>
      </c>
      <c r="CA31" s="1"/>
    </row>
    <row r="32" spans="1:79" hidden="1">
      <c r="A32" s="588" t="s">
        <v>46</v>
      </c>
      <c r="B32" s="666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80" hidden="1">
      <c r="A33" s="588" t="s">
        <v>56</v>
      </c>
      <c r="B33" s="666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0</v>
      </c>
      <c r="M33" s="92">
        <f t="shared" si="12"/>
        <v>0</v>
      </c>
      <c r="N33" s="92">
        <f t="shared" si="12"/>
        <v>0.70000000000000007</v>
      </c>
      <c r="O33" s="92">
        <f t="shared" si="12"/>
        <v>0</v>
      </c>
      <c r="P33" s="92">
        <f t="shared" si="12"/>
        <v>0</v>
      </c>
      <c r="Q33" s="92">
        <f t="shared" si="12"/>
        <v>0</v>
      </c>
      <c r="R33" s="92">
        <f t="shared" si="12"/>
        <v>0</v>
      </c>
      <c r="S33" s="92">
        <f t="shared" si="12"/>
        <v>0</v>
      </c>
      <c r="T33" s="92">
        <f t="shared" si="12"/>
        <v>384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3480</v>
      </c>
      <c r="AS33" s="92">
        <f t="shared" si="12"/>
        <v>0</v>
      </c>
      <c r="AT33" s="92">
        <f t="shared" si="12"/>
        <v>0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165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2000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1180.3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80" hidden="1">
      <c r="A34" s="588" t="s">
        <v>57</v>
      </c>
      <c r="B34" s="67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customHeight="1"/>
    <row r="36" spans="1:80" ht="20.25">
      <c r="A36" s="172"/>
      <c r="B36" s="196" t="s">
        <v>292</v>
      </c>
      <c r="C36" s="173"/>
      <c r="D36" s="173" t="str">
        <f>IF(D21=D52,"х",FALSE)</f>
        <v>х</v>
      </c>
      <c r="E36" s="173" t="str">
        <f>IF(E21=E52,"х",FALSE)</f>
        <v>х</v>
      </c>
      <c r="F36" s="173"/>
      <c r="G36" s="173"/>
      <c r="H36" s="173" t="str">
        <f>IF(H21=H52,"х",FALSE)</f>
        <v>х</v>
      </c>
      <c r="I36" s="173" t="str">
        <f>IF(I21=I52,"х",FALSE)</f>
        <v>х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</row>
    <row r="37" spans="1:80" ht="15" customHeight="1">
      <c r="A37" s="605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207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80">
      <c r="A39" s="288" t="s">
        <v>344</v>
      </c>
      <c r="B39" s="225"/>
      <c r="C39" s="177"/>
      <c r="D39" s="177"/>
      <c r="E39" s="177"/>
      <c r="F39" s="177"/>
      <c r="G39" s="177"/>
      <c r="H39" s="177"/>
      <c r="I39" s="177"/>
      <c r="J39" s="177"/>
      <c r="K39" s="177">
        <v>0</v>
      </c>
      <c r="L39" s="177">
        <v>2.5</v>
      </c>
      <c r="M39" s="177"/>
      <c r="N39" s="177">
        <v>0.96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3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5">
        <v>47</v>
      </c>
      <c r="BC39" s="177"/>
      <c r="BD39" s="177"/>
      <c r="BE39" s="177"/>
      <c r="BF39" s="177"/>
      <c r="BG39" s="177"/>
      <c r="BH39" s="177"/>
      <c r="BI39" s="177"/>
      <c r="BJ39" s="177">
        <v>39</v>
      </c>
      <c r="BK39" s="177">
        <v>19</v>
      </c>
      <c r="BL39" s="177">
        <v>19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246">
        <f>SUMPRODUCT($E39:$BX39,$E$51:$BX$51)/1000</f>
        <v>15.7936</v>
      </c>
      <c r="CB39" s="157"/>
    </row>
    <row r="40" spans="1:80">
      <c r="A40" s="288" t="s">
        <v>345</v>
      </c>
      <c r="B40" s="225"/>
      <c r="C40" s="177"/>
      <c r="D40" s="177"/>
      <c r="E40" s="177"/>
      <c r="F40" s="177">
        <v>60</v>
      </c>
      <c r="G40" s="177"/>
      <c r="H40" s="177"/>
      <c r="I40" s="177"/>
      <c r="J40" s="177"/>
      <c r="K40" s="177"/>
      <c r="L40" s="177">
        <v>2.6</v>
      </c>
      <c r="M40" s="177"/>
      <c r="N40" s="177">
        <v>1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>
        <v>50</v>
      </c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246">
        <f>SUMPRODUCT($E40:$BX40,$E$51:$BX$51)/1000</f>
        <v>42.198399999999999</v>
      </c>
    </row>
    <row r="41" spans="1:80">
      <c r="A41" s="274" t="s">
        <v>301</v>
      </c>
      <c r="B41" s="225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77"/>
      <c r="BZ41" s="177"/>
      <c r="CA41" s="246">
        <f>SUMPRODUCT($E41:$BX41,$E$51:$BX$51)/1000</f>
        <v>2.3199999999999998</v>
      </c>
    </row>
    <row r="42" spans="1:80">
      <c r="A42" s="314" t="s">
        <v>286</v>
      </c>
      <c r="B42" s="27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>
        <v>12</v>
      </c>
      <c r="N42" s="185"/>
      <c r="O42" s="185"/>
      <c r="P42" s="185">
        <v>1</v>
      </c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246">
        <f>SUMPRODUCT($E42:$BX42,$E$51:$BX$51)/1000</f>
        <v>1.8979999999999999</v>
      </c>
    </row>
    <row r="43" spans="1:80" ht="15" customHeight="1">
      <c r="A43" s="307" t="s">
        <v>45</v>
      </c>
      <c r="B43" s="271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30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373">
        <v>111</v>
      </c>
      <c r="BW43" s="266"/>
      <c r="BX43" s="266"/>
      <c r="BY43" s="266"/>
      <c r="BZ43" s="94"/>
      <c r="CA43" s="246">
        <f>SUMPRODUCT($E43:$BX43,$E$51:$BX$51)/1000</f>
        <v>12.21</v>
      </c>
    </row>
    <row r="44" spans="1:80">
      <c r="A44" s="662"/>
      <c r="B44" s="663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64"/>
      <c r="BZ44" s="264"/>
      <c r="CA44" s="246">
        <f>SUMPRODUCT($E44:$BZ44,$E$51:$BZ$51)/1000</f>
        <v>0</v>
      </c>
    </row>
    <row r="45" spans="1:80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"/>
    </row>
    <row r="46" spans="1:80" hidden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"/>
    </row>
    <row r="47" spans="1:80" ht="15" hidden="1" customHeight="1">
      <c r="A47" s="612"/>
      <c r="B47" s="613"/>
      <c r="C47" s="177"/>
      <c r="D47" s="177">
        <f t="shared" ref="D47:BO47" si="14">SUM(D39:D45)</f>
        <v>0</v>
      </c>
      <c r="E47" s="177">
        <f t="shared" si="14"/>
        <v>0</v>
      </c>
      <c r="F47" s="177">
        <f t="shared" si="14"/>
        <v>60</v>
      </c>
      <c r="G47" s="177">
        <f t="shared" si="14"/>
        <v>0</v>
      </c>
      <c r="H47" s="177">
        <f t="shared" si="14"/>
        <v>0</v>
      </c>
      <c r="I47" s="177">
        <f t="shared" si="14"/>
        <v>0</v>
      </c>
      <c r="J47" s="177">
        <f t="shared" si="14"/>
        <v>0</v>
      </c>
      <c r="K47" s="177">
        <f t="shared" si="14"/>
        <v>0</v>
      </c>
      <c r="L47" s="177">
        <f t="shared" si="14"/>
        <v>5.0999999999999996</v>
      </c>
      <c r="M47" s="177">
        <f t="shared" si="14"/>
        <v>12</v>
      </c>
      <c r="N47" s="177">
        <f t="shared" si="14"/>
        <v>1.96</v>
      </c>
      <c r="O47" s="177">
        <f t="shared" si="14"/>
        <v>0</v>
      </c>
      <c r="P47" s="177">
        <f t="shared" si="14"/>
        <v>1</v>
      </c>
      <c r="Q47" s="177">
        <f t="shared" si="14"/>
        <v>0</v>
      </c>
      <c r="R47" s="177">
        <f t="shared" si="14"/>
        <v>0</v>
      </c>
      <c r="S47" s="177">
        <f t="shared" si="14"/>
        <v>0</v>
      </c>
      <c r="T47" s="177">
        <f t="shared" si="14"/>
        <v>0</v>
      </c>
      <c r="U47" s="177">
        <f t="shared" si="14"/>
        <v>0</v>
      </c>
      <c r="V47" s="177">
        <f t="shared" si="14"/>
        <v>0</v>
      </c>
      <c r="W47" s="177">
        <f t="shared" si="14"/>
        <v>0</v>
      </c>
      <c r="X47" s="177">
        <f t="shared" si="14"/>
        <v>0</v>
      </c>
      <c r="Y47" s="177">
        <f t="shared" si="14"/>
        <v>0</v>
      </c>
      <c r="Z47" s="177">
        <f t="shared" si="14"/>
        <v>0</v>
      </c>
      <c r="AA47" s="177">
        <f t="shared" si="14"/>
        <v>0</v>
      </c>
      <c r="AB47" s="177">
        <f t="shared" si="14"/>
        <v>0</v>
      </c>
      <c r="AC47" s="177">
        <f t="shared" si="14"/>
        <v>3</v>
      </c>
      <c r="AD47" s="177">
        <f t="shared" si="14"/>
        <v>0</v>
      </c>
      <c r="AE47" s="177">
        <f t="shared" si="14"/>
        <v>0</v>
      </c>
      <c r="AF47" s="177">
        <f t="shared" si="14"/>
        <v>0</v>
      </c>
      <c r="AG47" s="177">
        <f t="shared" si="14"/>
        <v>50</v>
      </c>
      <c r="AH47" s="177">
        <f t="shared" si="14"/>
        <v>0</v>
      </c>
      <c r="AI47" s="177">
        <f t="shared" si="14"/>
        <v>0</v>
      </c>
      <c r="AJ47" s="177">
        <f t="shared" si="14"/>
        <v>0</v>
      </c>
      <c r="AK47" s="177">
        <f t="shared" si="14"/>
        <v>0</v>
      </c>
      <c r="AL47" s="177">
        <f t="shared" si="14"/>
        <v>0</v>
      </c>
      <c r="AM47" s="177">
        <f t="shared" si="14"/>
        <v>0</v>
      </c>
      <c r="AN47" s="177">
        <f t="shared" si="14"/>
        <v>0</v>
      </c>
      <c r="AO47" s="177">
        <f t="shared" si="14"/>
        <v>0</v>
      </c>
      <c r="AP47" s="177">
        <f t="shared" si="14"/>
        <v>0</v>
      </c>
      <c r="AQ47" s="177">
        <f t="shared" si="14"/>
        <v>0</v>
      </c>
      <c r="AR47" s="177">
        <f t="shared" si="14"/>
        <v>0</v>
      </c>
      <c r="AS47" s="177">
        <f t="shared" si="14"/>
        <v>0</v>
      </c>
      <c r="AT47" s="177">
        <f t="shared" si="14"/>
        <v>2</v>
      </c>
      <c r="AU47" s="177">
        <f t="shared" si="14"/>
        <v>0</v>
      </c>
      <c r="AV47" s="177">
        <f t="shared" si="14"/>
        <v>0</v>
      </c>
      <c r="AW47" s="177">
        <f t="shared" si="14"/>
        <v>0</v>
      </c>
      <c r="AX47" s="177">
        <f t="shared" si="14"/>
        <v>0</v>
      </c>
      <c r="AY47" s="177">
        <f t="shared" si="14"/>
        <v>0</v>
      </c>
      <c r="AZ47" s="177">
        <f t="shared" si="14"/>
        <v>0</v>
      </c>
      <c r="BA47" s="177">
        <f t="shared" si="14"/>
        <v>0</v>
      </c>
      <c r="BB47" s="177">
        <f t="shared" si="14"/>
        <v>47</v>
      </c>
      <c r="BC47" s="177">
        <f t="shared" si="14"/>
        <v>0</v>
      </c>
      <c r="BD47" s="177">
        <f t="shared" si="14"/>
        <v>0</v>
      </c>
      <c r="BE47" s="177">
        <f t="shared" si="14"/>
        <v>0</v>
      </c>
      <c r="BF47" s="177">
        <f t="shared" si="14"/>
        <v>0</v>
      </c>
      <c r="BG47" s="177">
        <f t="shared" si="14"/>
        <v>0</v>
      </c>
      <c r="BH47" s="177">
        <f t="shared" si="14"/>
        <v>0</v>
      </c>
      <c r="BI47" s="177">
        <f t="shared" si="14"/>
        <v>0</v>
      </c>
      <c r="BJ47" s="177">
        <f t="shared" si="14"/>
        <v>39</v>
      </c>
      <c r="BK47" s="177">
        <f t="shared" si="14"/>
        <v>19</v>
      </c>
      <c r="BL47" s="177">
        <f t="shared" si="14"/>
        <v>19</v>
      </c>
      <c r="BM47" s="177">
        <f t="shared" si="14"/>
        <v>0</v>
      </c>
      <c r="BN47" s="177">
        <f t="shared" si="14"/>
        <v>0</v>
      </c>
      <c r="BO47" s="177">
        <f t="shared" si="14"/>
        <v>0</v>
      </c>
      <c r="BP47" s="177">
        <f t="shared" ref="BP47:BZ47" si="15">SUM(BP39:BP45)</f>
        <v>0</v>
      </c>
      <c r="BQ47" s="177">
        <f t="shared" si="15"/>
        <v>0</v>
      </c>
      <c r="BR47" s="177">
        <f t="shared" si="15"/>
        <v>0</v>
      </c>
      <c r="BS47" s="177">
        <f t="shared" si="15"/>
        <v>0</v>
      </c>
      <c r="BT47" s="177">
        <f t="shared" si="15"/>
        <v>0</v>
      </c>
      <c r="BU47" s="177">
        <f t="shared" si="15"/>
        <v>0</v>
      </c>
      <c r="BV47" s="177">
        <f t="shared" si="15"/>
        <v>111</v>
      </c>
      <c r="BW47" s="177">
        <f t="shared" si="15"/>
        <v>0</v>
      </c>
      <c r="BX47" s="177">
        <f t="shared" si="15"/>
        <v>40</v>
      </c>
      <c r="BY47" s="177">
        <f t="shared" si="15"/>
        <v>0</v>
      </c>
      <c r="BZ47" s="177">
        <f t="shared" si="15"/>
        <v>0</v>
      </c>
      <c r="CA47" s="1">
        <f>SUMPRODUCT($E47:$BX47,$E$51:$BX$51)/1000</f>
        <v>74.42</v>
      </c>
    </row>
    <row r="48" spans="1:80" ht="15" hidden="1" customHeight="1">
      <c r="A48" s="614" t="s">
        <v>54</v>
      </c>
      <c r="B48" s="615"/>
      <c r="C48" s="177">
        <f>C49</f>
        <v>100</v>
      </c>
      <c r="D48" s="177">
        <f t="shared" ref="D48:BO48" si="16">C48</f>
        <v>100</v>
      </c>
      <c r="E48" s="177">
        <f t="shared" si="16"/>
        <v>100</v>
      </c>
      <c r="F48" s="177">
        <f t="shared" si="16"/>
        <v>100</v>
      </c>
      <c r="G48" s="177">
        <f t="shared" si="16"/>
        <v>100</v>
      </c>
      <c r="H48" s="177">
        <f t="shared" si="16"/>
        <v>100</v>
      </c>
      <c r="I48" s="177">
        <f t="shared" si="16"/>
        <v>100</v>
      </c>
      <c r="J48" s="177">
        <f t="shared" si="16"/>
        <v>100</v>
      </c>
      <c r="K48" s="177">
        <f t="shared" si="16"/>
        <v>100</v>
      </c>
      <c r="L48" s="177">
        <f t="shared" si="16"/>
        <v>100</v>
      </c>
      <c r="M48" s="177">
        <f t="shared" si="16"/>
        <v>100</v>
      </c>
      <c r="N48" s="177">
        <f t="shared" si="16"/>
        <v>100</v>
      </c>
      <c r="O48" s="177">
        <f t="shared" si="16"/>
        <v>100</v>
      </c>
      <c r="P48" s="177">
        <f t="shared" si="16"/>
        <v>100</v>
      </c>
      <c r="Q48" s="177">
        <f t="shared" si="16"/>
        <v>100</v>
      </c>
      <c r="R48" s="177">
        <f t="shared" si="16"/>
        <v>100</v>
      </c>
      <c r="S48" s="177">
        <f t="shared" si="16"/>
        <v>100</v>
      </c>
      <c r="T48" s="177">
        <f t="shared" si="16"/>
        <v>100</v>
      </c>
      <c r="U48" s="177">
        <f t="shared" si="16"/>
        <v>100</v>
      </c>
      <c r="V48" s="177">
        <f t="shared" si="16"/>
        <v>100</v>
      </c>
      <c r="W48" s="177">
        <f t="shared" si="16"/>
        <v>100</v>
      </c>
      <c r="X48" s="177">
        <f t="shared" si="16"/>
        <v>100</v>
      </c>
      <c r="Y48" s="177">
        <f t="shared" si="16"/>
        <v>100</v>
      </c>
      <c r="Z48" s="177">
        <f t="shared" si="16"/>
        <v>100</v>
      </c>
      <c r="AA48" s="177">
        <f t="shared" si="16"/>
        <v>100</v>
      </c>
      <c r="AB48" s="177">
        <f t="shared" si="16"/>
        <v>100</v>
      </c>
      <c r="AC48" s="177">
        <f t="shared" si="16"/>
        <v>100</v>
      </c>
      <c r="AD48" s="177">
        <f t="shared" si="16"/>
        <v>100</v>
      </c>
      <c r="AE48" s="177">
        <f t="shared" si="16"/>
        <v>100</v>
      </c>
      <c r="AF48" s="177">
        <f t="shared" si="16"/>
        <v>100</v>
      </c>
      <c r="AG48" s="177">
        <f t="shared" si="16"/>
        <v>100</v>
      </c>
      <c r="AH48" s="177">
        <f t="shared" si="16"/>
        <v>100</v>
      </c>
      <c r="AI48" s="177">
        <f t="shared" si="16"/>
        <v>100</v>
      </c>
      <c r="AJ48" s="177">
        <f t="shared" si="16"/>
        <v>100</v>
      </c>
      <c r="AK48" s="177">
        <f t="shared" si="16"/>
        <v>100</v>
      </c>
      <c r="AL48" s="177">
        <f t="shared" si="16"/>
        <v>100</v>
      </c>
      <c r="AM48" s="177">
        <f t="shared" si="16"/>
        <v>100</v>
      </c>
      <c r="AN48" s="177">
        <f t="shared" si="16"/>
        <v>100</v>
      </c>
      <c r="AO48" s="177">
        <f t="shared" si="16"/>
        <v>100</v>
      </c>
      <c r="AP48" s="177">
        <f t="shared" si="16"/>
        <v>100</v>
      </c>
      <c r="AQ48" s="177">
        <f t="shared" si="16"/>
        <v>100</v>
      </c>
      <c r="AR48" s="177">
        <f t="shared" si="16"/>
        <v>100</v>
      </c>
      <c r="AS48" s="177">
        <f t="shared" si="16"/>
        <v>100</v>
      </c>
      <c r="AT48" s="177">
        <f t="shared" si="16"/>
        <v>100</v>
      </c>
      <c r="AU48" s="177">
        <f t="shared" si="16"/>
        <v>100</v>
      </c>
      <c r="AV48" s="177">
        <f t="shared" si="16"/>
        <v>100</v>
      </c>
      <c r="AW48" s="177">
        <f t="shared" si="16"/>
        <v>100</v>
      </c>
      <c r="AX48" s="177">
        <f t="shared" si="16"/>
        <v>100</v>
      </c>
      <c r="AY48" s="177">
        <f t="shared" si="16"/>
        <v>100</v>
      </c>
      <c r="AZ48" s="177">
        <f t="shared" si="16"/>
        <v>100</v>
      </c>
      <c r="BA48" s="177">
        <f t="shared" si="16"/>
        <v>100</v>
      </c>
      <c r="BB48" s="177">
        <f t="shared" si="16"/>
        <v>100</v>
      </c>
      <c r="BC48" s="177">
        <f t="shared" si="16"/>
        <v>100</v>
      </c>
      <c r="BD48" s="177">
        <f t="shared" si="16"/>
        <v>100</v>
      </c>
      <c r="BE48" s="177">
        <f t="shared" si="16"/>
        <v>100</v>
      </c>
      <c r="BF48" s="177">
        <f t="shared" si="16"/>
        <v>100</v>
      </c>
      <c r="BG48" s="177">
        <f t="shared" si="16"/>
        <v>100</v>
      </c>
      <c r="BH48" s="177">
        <f t="shared" si="16"/>
        <v>100</v>
      </c>
      <c r="BI48" s="177">
        <f t="shared" si="16"/>
        <v>100</v>
      </c>
      <c r="BJ48" s="177">
        <f t="shared" si="16"/>
        <v>100</v>
      </c>
      <c r="BK48" s="177">
        <f t="shared" si="16"/>
        <v>100</v>
      </c>
      <c r="BL48" s="177">
        <f t="shared" si="16"/>
        <v>100</v>
      </c>
      <c r="BM48" s="177">
        <f t="shared" si="16"/>
        <v>100</v>
      </c>
      <c r="BN48" s="177">
        <f t="shared" si="16"/>
        <v>100</v>
      </c>
      <c r="BO48" s="177">
        <f t="shared" si="16"/>
        <v>100</v>
      </c>
      <c r="BP48" s="177">
        <f t="shared" ref="BP48:BZ48" si="17">BO48</f>
        <v>100</v>
      </c>
      <c r="BQ48" s="177">
        <f t="shared" si="17"/>
        <v>100</v>
      </c>
      <c r="BR48" s="177">
        <f t="shared" si="17"/>
        <v>100</v>
      </c>
      <c r="BS48" s="177">
        <f t="shared" si="17"/>
        <v>100</v>
      </c>
      <c r="BT48" s="177">
        <f t="shared" si="17"/>
        <v>100</v>
      </c>
      <c r="BU48" s="177">
        <f t="shared" si="17"/>
        <v>100</v>
      </c>
      <c r="BV48" s="177">
        <f t="shared" si="17"/>
        <v>100</v>
      </c>
      <c r="BW48" s="177">
        <f t="shared" si="17"/>
        <v>100</v>
      </c>
      <c r="BX48" s="177">
        <f t="shared" si="17"/>
        <v>100</v>
      </c>
      <c r="BY48" s="177">
        <f t="shared" si="17"/>
        <v>100</v>
      </c>
      <c r="BZ48" s="177">
        <f t="shared" si="17"/>
        <v>100</v>
      </c>
      <c r="CA48" s="1">
        <f>SUMPRODUCT($E48:$BX48,$E$51:$BX$51)/1000</f>
        <v>1604.9449500000001</v>
      </c>
    </row>
    <row r="49" spans="1:78" ht="20.25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44">
        <f>F47*F48/1000</f>
        <v>6</v>
      </c>
      <c r="G50" s="444">
        <f>G47*G48</f>
        <v>0</v>
      </c>
      <c r="H50" s="444">
        <f>H47*H48/1000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8">L47*L48/1000</f>
        <v>0.5099999999999999</v>
      </c>
      <c r="M50" s="444">
        <f t="shared" si="18"/>
        <v>1.2</v>
      </c>
      <c r="N50" s="444">
        <f t="shared" si="18"/>
        <v>0.19600000000000001</v>
      </c>
      <c r="O50" s="444">
        <f t="shared" si="18"/>
        <v>0</v>
      </c>
      <c r="P50" s="444">
        <f t="shared" si="18"/>
        <v>0.1</v>
      </c>
      <c r="Q50" s="444">
        <f>Q47*Q48</f>
        <v>0</v>
      </c>
      <c r="R50" s="444">
        <f t="shared" si="18"/>
        <v>0</v>
      </c>
      <c r="S50" s="444">
        <f>S47*S48/1000</f>
        <v>0</v>
      </c>
      <c r="T50" s="444">
        <f t="shared" si="18"/>
        <v>0</v>
      </c>
      <c r="U50" s="444">
        <f t="shared" si="18"/>
        <v>0</v>
      </c>
      <c r="V50" s="444">
        <f t="shared" si="18"/>
        <v>0</v>
      </c>
      <c r="W50" s="444">
        <f t="shared" si="18"/>
        <v>0</v>
      </c>
      <c r="X50" s="444">
        <f t="shared" si="18"/>
        <v>0</v>
      </c>
      <c r="Y50" s="444">
        <f t="shared" si="18"/>
        <v>0</v>
      </c>
      <c r="Z50" s="444">
        <f t="shared" si="18"/>
        <v>0</v>
      </c>
      <c r="AA50" s="444">
        <f t="shared" si="18"/>
        <v>0</v>
      </c>
      <c r="AB50" s="444">
        <f t="shared" si="18"/>
        <v>0</v>
      </c>
      <c r="AC50" s="444">
        <f t="shared" si="18"/>
        <v>0.3</v>
      </c>
      <c r="AD50" s="444">
        <f>AD47*AD48/1000</f>
        <v>0</v>
      </c>
      <c r="AE50" s="444">
        <f>AE47*AE48/1000</f>
        <v>0</v>
      </c>
      <c r="AF50" s="444">
        <f t="shared" si="18"/>
        <v>0</v>
      </c>
      <c r="AG50" s="444">
        <f t="shared" si="18"/>
        <v>5</v>
      </c>
      <c r="AH50" s="444">
        <f t="shared" si="18"/>
        <v>0</v>
      </c>
      <c r="AI50" s="444">
        <f t="shared" si="18"/>
        <v>0</v>
      </c>
      <c r="AJ50" s="444">
        <f t="shared" si="18"/>
        <v>0</v>
      </c>
      <c r="AK50" s="444">
        <f t="shared" si="18"/>
        <v>0</v>
      </c>
      <c r="AL50" s="444">
        <f t="shared" si="18"/>
        <v>0</v>
      </c>
      <c r="AM50" s="444">
        <f t="shared" si="18"/>
        <v>0</v>
      </c>
      <c r="AN50" s="444">
        <f t="shared" si="18"/>
        <v>0</v>
      </c>
      <c r="AO50" s="444">
        <f t="shared" si="18"/>
        <v>0</v>
      </c>
      <c r="AP50" s="444">
        <f t="shared" si="18"/>
        <v>0</v>
      </c>
      <c r="AQ50" s="444">
        <f t="shared" si="18"/>
        <v>0</v>
      </c>
      <c r="AR50" s="444">
        <f t="shared" si="18"/>
        <v>0</v>
      </c>
      <c r="AS50" s="444">
        <f t="shared" si="18"/>
        <v>0</v>
      </c>
      <c r="AT50" s="444">
        <f t="shared" si="18"/>
        <v>0.2</v>
      </c>
      <c r="AU50" s="444">
        <f t="shared" si="18"/>
        <v>0</v>
      </c>
      <c r="AV50" s="444">
        <f t="shared" si="18"/>
        <v>0</v>
      </c>
      <c r="AW50" s="444">
        <f t="shared" si="18"/>
        <v>0</v>
      </c>
      <c r="AX50" s="444">
        <f t="shared" si="18"/>
        <v>0</v>
      </c>
      <c r="AY50" s="444">
        <f t="shared" si="18"/>
        <v>0</v>
      </c>
      <c r="AZ50" s="444">
        <f>AZ47*AZ48/1000</f>
        <v>0</v>
      </c>
      <c r="BA50" s="444">
        <f t="shared" si="18"/>
        <v>0</v>
      </c>
      <c r="BB50" s="444">
        <f t="shared" si="18"/>
        <v>4.7</v>
      </c>
      <c r="BC50" s="444">
        <f t="shared" si="18"/>
        <v>0</v>
      </c>
      <c r="BD50" s="444">
        <f t="shared" si="18"/>
        <v>0</v>
      </c>
      <c r="BE50" s="444">
        <f t="shared" si="18"/>
        <v>0</v>
      </c>
      <c r="BF50" s="444">
        <f t="shared" si="18"/>
        <v>0</v>
      </c>
      <c r="BG50" s="444">
        <f t="shared" si="18"/>
        <v>0</v>
      </c>
      <c r="BH50" s="444">
        <f>BH47*BH48/1000</f>
        <v>0</v>
      </c>
      <c r="BI50" s="444">
        <f t="shared" si="18"/>
        <v>0</v>
      </c>
      <c r="BJ50" s="444">
        <f t="shared" si="18"/>
        <v>3.9</v>
      </c>
      <c r="BK50" s="444">
        <f t="shared" si="18"/>
        <v>1.9</v>
      </c>
      <c r="BL50" s="444">
        <f t="shared" si="18"/>
        <v>1.9</v>
      </c>
      <c r="BM50" s="444">
        <f t="shared" si="18"/>
        <v>0</v>
      </c>
      <c r="BN50" s="444">
        <f t="shared" si="18"/>
        <v>0</v>
      </c>
      <c r="BO50" s="444">
        <f t="shared" si="18"/>
        <v>0</v>
      </c>
      <c r="BP50" s="444">
        <f>BP47*BP48/1000</f>
        <v>0</v>
      </c>
      <c r="BQ50" s="444">
        <f t="shared" si="18"/>
        <v>0</v>
      </c>
      <c r="BR50" s="444">
        <f t="shared" si="18"/>
        <v>0</v>
      </c>
      <c r="BS50" s="444">
        <f t="shared" si="18"/>
        <v>0</v>
      </c>
      <c r="BT50" s="444">
        <f t="shared" si="18"/>
        <v>0</v>
      </c>
      <c r="BU50" s="444">
        <f t="shared" si="18"/>
        <v>0</v>
      </c>
      <c r="BV50" s="444">
        <f t="shared" si="18"/>
        <v>11.1</v>
      </c>
      <c r="BW50" s="444">
        <f>BW47*BW48/1000</f>
        <v>0</v>
      </c>
      <c r="BX50" s="444">
        <f>BX47*BX48/1000</f>
        <v>4</v>
      </c>
      <c r="BY50" s="181">
        <f>BY47*BY48/1000</f>
        <v>0</v>
      </c>
      <c r="BZ50" s="181">
        <f>BZ47*BZ48/1000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182">
        <f>ССЫЛКИ!BW3</f>
        <v>510</v>
      </c>
      <c r="BZ51" s="182">
        <f>ССЫЛКИ!BX3</f>
        <v>580</v>
      </c>
    </row>
    <row r="52" spans="1:78" ht="15.75">
      <c r="A52" s="593" t="s">
        <v>56</v>
      </c>
      <c r="B52" s="594"/>
      <c r="C52" s="441">
        <f>SUM(D52:BZ52)</f>
        <v>7442</v>
      </c>
      <c r="D52" s="421">
        <f t="shared" ref="D52:BX52" si="19">D50*D51</f>
        <v>0</v>
      </c>
      <c r="E52" s="421">
        <f t="shared" si="19"/>
        <v>0</v>
      </c>
      <c r="F52" s="443">
        <f t="shared" si="19"/>
        <v>3540</v>
      </c>
      <c r="G52" s="444">
        <f t="shared" si="19"/>
        <v>0</v>
      </c>
      <c r="H52" s="444">
        <f t="shared" si="19"/>
        <v>0</v>
      </c>
      <c r="I52" s="444">
        <f t="shared" si="19"/>
        <v>0</v>
      </c>
      <c r="J52" s="444">
        <f t="shared" si="19"/>
        <v>0</v>
      </c>
      <c r="K52" s="444">
        <f t="shared" si="19"/>
        <v>0</v>
      </c>
      <c r="L52" s="444">
        <f t="shared" si="19"/>
        <v>68.339999999999989</v>
      </c>
      <c r="M52" s="444">
        <f t="shared" si="19"/>
        <v>94.8</v>
      </c>
      <c r="N52" s="444">
        <f t="shared" si="19"/>
        <v>1.96</v>
      </c>
      <c r="O52" s="444">
        <f t="shared" si="19"/>
        <v>0</v>
      </c>
      <c r="P52" s="444">
        <f t="shared" si="19"/>
        <v>95</v>
      </c>
      <c r="Q52" s="444">
        <f t="shared" si="19"/>
        <v>0</v>
      </c>
      <c r="R52" s="444">
        <f t="shared" si="19"/>
        <v>0</v>
      </c>
      <c r="S52" s="444">
        <f t="shared" si="19"/>
        <v>0</v>
      </c>
      <c r="T52" s="444">
        <f t="shared" si="19"/>
        <v>0</v>
      </c>
      <c r="U52" s="444">
        <f t="shared" si="19"/>
        <v>0</v>
      </c>
      <c r="V52" s="444">
        <f t="shared" si="19"/>
        <v>0</v>
      </c>
      <c r="W52" s="444">
        <f t="shared" si="19"/>
        <v>0</v>
      </c>
      <c r="X52" s="444">
        <f t="shared" si="19"/>
        <v>0</v>
      </c>
      <c r="Y52" s="444">
        <f t="shared" si="19"/>
        <v>0</v>
      </c>
      <c r="Z52" s="444">
        <f t="shared" si="19"/>
        <v>0</v>
      </c>
      <c r="AA52" s="444">
        <f t="shared" si="19"/>
        <v>0</v>
      </c>
      <c r="AB52" s="444">
        <f t="shared" si="19"/>
        <v>0</v>
      </c>
      <c r="AC52" s="444">
        <f t="shared" si="19"/>
        <v>57</v>
      </c>
      <c r="AD52" s="444">
        <f t="shared" si="19"/>
        <v>0</v>
      </c>
      <c r="AE52" s="444">
        <f t="shared" si="19"/>
        <v>0</v>
      </c>
      <c r="AF52" s="444">
        <f t="shared" si="19"/>
        <v>0</v>
      </c>
      <c r="AG52" s="444">
        <f t="shared" si="19"/>
        <v>450</v>
      </c>
      <c r="AH52" s="444">
        <f t="shared" si="19"/>
        <v>0</v>
      </c>
      <c r="AI52" s="444">
        <f t="shared" si="19"/>
        <v>0</v>
      </c>
      <c r="AJ52" s="444">
        <f t="shared" si="19"/>
        <v>0</v>
      </c>
      <c r="AK52" s="444">
        <f t="shared" si="19"/>
        <v>0</v>
      </c>
      <c r="AL52" s="444">
        <f t="shared" si="19"/>
        <v>0</v>
      </c>
      <c r="AM52" s="444">
        <f t="shared" si="19"/>
        <v>0</v>
      </c>
      <c r="AN52" s="444">
        <f t="shared" si="19"/>
        <v>0</v>
      </c>
      <c r="AO52" s="444">
        <f t="shared" si="19"/>
        <v>0</v>
      </c>
      <c r="AP52" s="444">
        <f t="shared" si="19"/>
        <v>0</v>
      </c>
      <c r="AQ52" s="444">
        <f t="shared" si="19"/>
        <v>0</v>
      </c>
      <c r="AR52" s="444">
        <f t="shared" si="19"/>
        <v>0</v>
      </c>
      <c r="AS52" s="444">
        <f t="shared" si="19"/>
        <v>0</v>
      </c>
      <c r="AT52" s="444">
        <f t="shared" si="19"/>
        <v>194</v>
      </c>
      <c r="AU52" s="444">
        <f t="shared" si="19"/>
        <v>0</v>
      </c>
      <c r="AV52" s="444">
        <f t="shared" si="19"/>
        <v>0</v>
      </c>
      <c r="AW52" s="444">
        <f t="shared" si="19"/>
        <v>0</v>
      </c>
      <c r="AX52" s="444">
        <f t="shared" si="19"/>
        <v>0</v>
      </c>
      <c r="AY52" s="444">
        <f t="shared" si="19"/>
        <v>0</v>
      </c>
      <c r="AZ52" s="444">
        <f t="shared" si="19"/>
        <v>0</v>
      </c>
      <c r="BA52" s="444">
        <f t="shared" si="19"/>
        <v>0</v>
      </c>
      <c r="BB52" s="444">
        <f t="shared" si="19"/>
        <v>1128</v>
      </c>
      <c r="BC52" s="444">
        <f t="shared" si="19"/>
        <v>0</v>
      </c>
      <c r="BD52" s="444">
        <f t="shared" si="19"/>
        <v>0</v>
      </c>
      <c r="BE52" s="444">
        <f t="shared" si="19"/>
        <v>0</v>
      </c>
      <c r="BF52" s="444">
        <f t="shared" si="19"/>
        <v>0</v>
      </c>
      <c r="BG52" s="444">
        <f t="shared" si="19"/>
        <v>0</v>
      </c>
      <c r="BH52" s="444">
        <f t="shared" si="19"/>
        <v>0</v>
      </c>
      <c r="BI52" s="444">
        <f t="shared" si="19"/>
        <v>0</v>
      </c>
      <c r="BJ52" s="444">
        <f t="shared" si="19"/>
        <v>179.4</v>
      </c>
      <c r="BK52" s="444">
        <f t="shared" si="19"/>
        <v>66.5</v>
      </c>
      <c r="BL52" s="444">
        <f t="shared" si="19"/>
        <v>114</v>
      </c>
      <c r="BM52" s="444">
        <f t="shared" si="19"/>
        <v>0</v>
      </c>
      <c r="BN52" s="444">
        <f t="shared" si="19"/>
        <v>0</v>
      </c>
      <c r="BO52" s="444">
        <f t="shared" si="19"/>
        <v>0</v>
      </c>
      <c r="BP52" s="444">
        <f t="shared" si="19"/>
        <v>0</v>
      </c>
      <c r="BQ52" s="444">
        <f t="shared" si="19"/>
        <v>0</v>
      </c>
      <c r="BR52" s="444">
        <f t="shared" si="19"/>
        <v>0</v>
      </c>
      <c r="BS52" s="444">
        <f t="shared" si="19"/>
        <v>0</v>
      </c>
      <c r="BT52" s="444">
        <f t="shared" si="19"/>
        <v>0</v>
      </c>
      <c r="BU52" s="444">
        <f t="shared" si="19"/>
        <v>0</v>
      </c>
      <c r="BV52" s="444">
        <f t="shared" si="19"/>
        <v>1221</v>
      </c>
      <c r="BW52" s="444">
        <f t="shared" si="19"/>
        <v>0</v>
      </c>
      <c r="BX52" s="444">
        <f t="shared" si="19"/>
        <v>232</v>
      </c>
      <c r="BY52" s="181">
        <f>BY50*BY51</f>
        <v>0</v>
      </c>
      <c r="BZ52" s="181">
        <f>BZ50*BZ51</f>
        <v>0</v>
      </c>
    </row>
    <row r="53" spans="1:78" ht="15.75">
      <c r="A53" s="593" t="s">
        <v>57</v>
      </c>
      <c r="B53" s="594"/>
      <c r="C53" s="449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idden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612"/>
      <c r="B55" s="613"/>
      <c r="C55" s="177"/>
      <c r="D55" s="177">
        <f t="shared" ref="D55:K55" si="20">SUM(D39:D45)</f>
        <v>0</v>
      </c>
      <c r="E55" s="177">
        <f t="shared" si="20"/>
        <v>0</v>
      </c>
      <c r="F55" s="177">
        <f t="shared" si="20"/>
        <v>60</v>
      </c>
      <c r="G55" s="177">
        <f t="shared" si="20"/>
        <v>0</v>
      </c>
      <c r="H55" s="177">
        <f t="shared" si="20"/>
        <v>0</v>
      </c>
      <c r="I55" s="177">
        <f t="shared" si="20"/>
        <v>0</v>
      </c>
      <c r="J55" s="177">
        <f t="shared" si="20"/>
        <v>0</v>
      </c>
      <c r="K55" s="177">
        <f t="shared" si="20"/>
        <v>0</v>
      </c>
      <c r="L55" s="177">
        <f>SUM(L39:L45)</f>
        <v>5.0999999999999996</v>
      </c>
      <c r="M55" s="177">
        <f t="shared" ref="M55:BX55" si="21">SUM(M39:M45)</f>
        <v>12</v>
      </c>
      <c r="N55" s="177">
        <f t="shared" si="21"/>
        <v>1.96</v>
      </c>
      <c r="O55" s="177">
        <f t="shared" si="21"/>
        <v>0</v>
      </c>
      <c r="P55" s="177">
        <f t="shared" si="21"/>
        <v>1</v>
      </c>
      <c r="Q55" s="177">
        <f t="shared" si="21"/>
        <v>0</v>
      </c>
      <c r="R55" s="177">
        <f t="shared" si="21"/>
        <v>0</v>
      </c>
      <c r="S55" s="177">
        <f t="shared" si="21"/>
        <v>0</v>
      </c>
      <c r="T55" s="177">
        <f t="shared" si="21"/>
        <v>0</v>
      </c>
      <c r="U55" s="177">
        <f t="shared" si="21"/>
        <v>0</v>
      </c>
      <c r="V55" s="177">
        <f t="shared" si="21"/>
        <v>0</v>
      </c>
      <c r="W55" s="177">
        <f t="shared" si="21"/>
        <v>0</v>
      </c>
      <c r="X55" s="177">
        <f t="shared" si="21"/>
        <v>0</v>
      </c>
      <c r="Y55" s="177">
        <f t="shared" si="21"/>
        <v>0</v>
      </c>
      <c r="Z55" s="177">
        <f t="shared" si="21"/>
        <v>0</v>
      </c>
      <c r="AA55" s="177">
        <f t="shared" si="21"/>
        <v>0</v>
      </c>
      <c r="AB55" s="177">
        <f t="shared" si="21"/>
        <v>0</v>
      </c>
      <c r="AC55" s="177">
        <f t="shared" si="21"/>
        <v>3</v>
      </c>
      <c r="AD55" s="177">
        <f t="shared" si="21"/>
        <v>0</v>
      </c>
      <c r="AE55" s="177">
        <f t="shared" si="21"/>
        <v>0</v>
      </c>
      <c r="AF55" s="177">
        <f t="shared" si="21"/>
        <v>0</v>
      </c>
      <c r="AG55" s="177">
        <f t="shared" si="21"/>
        <v>50</v>
      </c>
      <c r="AH55" s="177">
        <f t="shared" si="21"/>
        <v>0</v>
      </c>
      <c r="AI55" s="177">
        <f t="shared" si="21"/>
        <v>0</v>
      </c>
      <c r="AJ55" s="177">
        <f t="shared" si="21"/>
        <v>0</v>
      </c>
      <c r="AK55" s="177">
        <f t="shared" si="21"/>
        <v>0</v>
      </c>
      <c r="AL55" s="177">
        <f t="shared" si="21"/>
        <v>0</v>
      </c>
      <c r="AM55" s="177">
        <f t="shared" si="21"/>
        <v>0</v>
      </c>
      <c r="AN55" s="177">
        <f t="shared" si="21"/>
        <v>0</v>
      </c>
      <c r="AO55" s="177">
        <f t="shared" si="21"/>
        <v>0</v>
      </c>
      <c r="AP55" s="177">
        <f t="shared" si="21"/>
        <v>0</v>
      </c>
      <c r="AQ55" s="177">
        <f t="shared" si="21"/>
        <v>0</v>
      </c>
      <c r="AR55" s="177">
        <f t="shared" si="21"/>
        <v>0</v>
      </c>
      <c r="AS55" s="177">
        <f t="shared" si="21"/>
        <v>0</v>
      </c>
      <c r="AT55" s="177">
        <f t="shared" si="21"/>
        <v>2</v>
      </c>
      <c r="AU55" s="177">
        <f t="shared" si="21"/>
        <v>0</v>
      </c>
      <c r="AV55" s="177">
        <f t="shared" si="21"/>
        <v>0</v>
      </c>
      <c r="AW55" s="177">
        <f t="shared" si="21"/>
        <v>0</v>
      </c>
      <c r="AX55" s="177">
        <f t="shared" si="21"/>
        <v>0</v>
      </c>
      <c r="AY55" s="177">
        <f t="shared" si="21"/>
        <v>0</v>
      </c>
      <c r="AZ55" s="177">
        <f t="shared" si="21"/>
        <v>0</v>
      </c>
      <c r="BA55" s="177">
        <f t="shared" si="21"/>
        <v>0</v>
      </c>
      <c r="BB55" s="177">
        <f t="shared" si="21"/>
        <v>47</v>
      </c>
      <c r="BC55" s="177">
        <f t="shared" si="21"/>
        <v>0</v>
      </c>
      <c r="BD55" s="177">
        <f t="shared" si="21"/>
        <v>0</v>
      </c>
      <c r="BE55" s="177">
        <f t="shared" si="21"/>
        <v>0</v>
      </c>
      <c r="BF55" s="177">
        <f t="shared" si="21"/>
        <v>0</v>
      </c>
      <c r="BG55" s="177">
        <f t="shared" si="21"/>
        <v>0</v>
      </c>
      <c r="BH55" s="177">
        <f t="shared" si="21"/>
        <v>0</v>
      </c>
      <c r="BI55" s="177">
        <f t="shared" si="21"/>
        <v>0</v>
      </c>
      <c r="BJ55" s="177">
        <f t="shared" si="21"/>
        <v>39</v>
      </c>
      <c r="BK55" s="177">
        <f t="shared" si="21"/>
        <v>19</v>
      </c>
      <c r="BL55" s="177">
        <f t="shared" si="21"/>
        <v>19</v>
      </c>
      <c r="BM55" s="177">
        <f t="shared" si="21"/>
        <v>0</v>
      </c>
      <c r="BN55" s="177">
        <f t="shared" si="21"/>
        <v>0</v>
      </c>
      <c r="BO55" s="177">
        <f t="shared" si="21"/>
        <v>0</v>
      </c>
      <c r="BP55" s="177">
        <f t="shared" si="21"/>
        <v>0</v>
      </c>
      <c r="BQ55" s="177">
        <f t="shared" si="21"/>
        <v>0</v>
      </c>
      <c r="BR55" s="177">
        <f t="shared" si="21"/>
        <v>0</v>
      </c>
      <c r="BS55" s="177">
        <f t="shared" si="21"/>
        <v>0</v>
      </c>
      <c r="BT55" s="177">
        <f t="shared" si="21"/>
        <v>0</v>
      </c>
      <c r="BU55" s="177">
        <f t="shared" si="21"/>
        <v>0</v>
      </c>
      <c r="BV55" s="177">
        <f t="shared" si="21"/>
        <v>111</v>
      </c>
      <c r="BW55" s="177">
        <f t="shared" si="21"/>
        <v>0</v>
      </c>
      <c r="BX55" s="177">
        <f t="shared" si="21"/>
        <v>40</v>
      </c>
      <c r="BY55" s="177">
        <f>SUM(BY39:BY45)</f>
        <v>0</v>
      </c>
      <c r="BZ55" s="177">
        <f>SUM(BZ39:BZ45)</f>
        <v>0</v>
      </c>
    </row>
    <row r="56" spans="1:78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2">D56</f>
        <v>100</v>
      </c>
      <c r="F56" s="185">
        <f t="shared" si="22"/>
        <v>100</v>
      </c>
      <c r="G56" s="185">
        <f t="shared" si="22"/>
        <v>100</v>
      </c>
      <c r="H56" s="185">
        <f t="shared" si="22"/>
        <v>100</v>
      </c>
      <c r="I56" s="185">
        <f t="shared" si="22"/>
        <v>100</v>
      </c>
      <c r="J56" s="185">
        <f t="shared" si="22"/>
        <v>100</v>
      </c>
      <c r="K56" s="185">
        <f t="shared" si="22"/>
        <v>100</v>
      </c>
      <c r="L56" s="185">
        <f t="shared" si="22"/>
        <v>100</v>
      </c>
      <c r="M56" s="185">
        <f t="shared" si="22"/>
        <v>100</v>
      </c>
      <c r="N56" s="185">
        <f t="shared" si="22"/>
        <v>100</v>
      </c>
      <c r="O56" s="185">
        <f t="shared" si="22"/>
        <v>100</v>
      </c>
      <c r="P56" s="185">
        <f t="shared" si="22"/>
        <v>100</v>
      </c>
      <c r="Q56" s="185">
        <f t="shared" si="22"/>
        <v>100</v>
      </c>
      <c r="R56" s="185">
        <f t="shared" si="22"/>
        <v>100</v>
      </c>
      <c r="S56" s="185">
        <f t="shared" si="22"/>
        <v>100</v>
      </c>
      <c r="T56" s="185">
        <f t="shared" si="22"/>
        <v>100</v>
      </c>
      <c r="U56" s="185">
        <f t="shared" si="22"/>
        <v>100</v>
      </c>
      <c r="V56" s="185">
        <f t="shared" si="22"/>
        <v>100</v>
      </c>
      <c r="W56" s="185">
        <f t="shared" si="22"/>
        <v>100</v>
      </c>
      <c r="X56" s="185">
        <f t="shared" si="22"/>
        <v>100</v>
      </c>
      <c r="Y56" s="185">
        <f t="shared" si="22"/>
        <v>100</v>
      </c>
      <c r="Z56" s="185">
        <f t="shared" si="22"/>
        <v>100</v>
      </c>
      <c r="AA56" s="185">
        <f t="shared" si="22"/>
        <v>100</v>
      </c>
      <c r="AB56" s="185">
        <f t="shared" si="22"/>
        <v>100</v>
      </c>
      <c r="AC56" s="185">
        <f t="shared" si="22"/>
        <v>100</v>
      </c>
      <c r="AD56" s="185">
        <f t="shared" si="22"/>
        <v>100</v>
      </c>
      <c r="AE56" s="185">
        <f t="shared" si="22"/>
        <v>100</v>
      </c>
      <c r="AF56" s="185">
        <f t="shared" si="22"/>
        <v>100</v>
      </c>
      <c r="AG56" s="185">
        <f t="shared" si="22"/>
        <v>100</v>
      </c>
      <c r="AH56" s="185">
        <f t="shared" si="22"/>
        <v>100</v>
      </c>
      <c r="AI56" s="185">
        <f t="shared" si="22"/>
        <v>100</v>
      </c>
      <c r="AJ56" s="185">
        <f t="shared" si="22"/>
        <v>100</v>
      </c>
      <c r="AK56" s="185">
        <f t="shared" si="22"/>
        <v>100</v>
      </c>
      <c r="AL56" s="185">
        <f t="shared" si="22"/>
        <v>100</v>
      </c>
      <c r="AM56" s="185">
        <f t="shared" si="22"/>
        <v>100</v>
      </c>
      <c r="AN56" s="185">
        <f t="shared" si="22"/>
        <v>100</v>
      </c>
      <c r="AO56" s="185">
        <f t="shared" si="22"/>
        <v>100</v>
      </c>
      <c r="AP56" s="185">
        <f t="shared" si="22"/>
        <v>100</v>
      </c>
      <c r="AQ56" s="185">
        <f t="shared" si="22"/>
        <v>100</v>
      </c>
      <c r="AR56" s="185">
        <f t="shared" si="22"/>
        <v>100</v>
      </c>
      <c r="AS56" s="185">
        <f t="shared" si="22"/>
        <v>100</v>
      </c>
      <c r="AT56" s="185">
        <f t="shared" si="22"/>
        <v>100</v>
      </c>
      <c r="AU56" s="185">
        <f t="shared" si="22"/>
        <v>100</v>
      </c>
      <c r="AV56" s="185">
        <f t="shared" si="22"/>
        <v>100</v>
      </c>
      <c r="AW56" s="185">
        <f t="shared" si="22"/>
        <v>100</v>
      </c>
      <c r="AX56" s="185">
        <f t="shared" si="22"/>
        <v>100</v>
      </c>
      <c r="AY56" s="185">
        <f t="shared" si="22"/>
        <v>100</v>
      </c>
      <c r="AZ56" s="185">
        <f t="shared" si="22"/>
        <v>100</v>
      </c>
      <c r="BA56" s="185">
        <f t="shared" si="22"/>
        <v>100</v>
      </c>
      <c r="BB56" s="185">
        <f t="shared" si="22"/>
        <v>100</v>
      </c>
      <c r="BC56" s="185">
        <f t="shared" si="22"/>
        <v>100</v>
      </c>
      <c r="BD56" s="185">
        <f t="shared" si="22"/>
        <v>100</v>
      </c>
      <c r="BE56" s="185">
        <f t="shared" si="22"/>
        <v>100</v>
      </c>
      <c r="BF56" s="185">
        <f t="shared" si="22"/>
        <v>100</v>
      </c>
      <c r="BG56" s="185">
        <f t="shared" si="22"/>
        <v>100</v>
      </c>
      <c r="BH56" s="185">
        <f t="shared" si="22"/>
        <v>100</v>
      </c>
      <c r="BI56" s="185">
        <f t="shared" si="22"/>
        <v>100</v>
      </c>
      <c r="BJ56" s="185">
        <f t="shared" si="22"/>
        <v>100</v>
      </c>
      <c r="BK56" s="185">
        <f t="shared" si="22"/>
        <v>100</v>
      </c>
      <c r="BL56" s="185">
        <f t="shared" si="22"/>
        <v>100</v>
      </c>
      <c r="BM56" s="185">
        <f t="shared" si="22"/>
        <v>100</v>
      </c>
      <c r="BN56" s="185">
        <f t="shared" si="22"/>
        <v>100</v>
      </c>
      <c r="BO56" s="185">
        <f t="shared" si="22"/>
        <v>100</v>
      </c>
      <c r="BP56" s="185">
        <f t="shared" si="22"/>
        <v>100</v>
      </c>
      <c r="BQ56" s="185">
        <f t="shared" ref="BQ56:BZ56" si="23">BP56</f>
        <v>100</v>
      </c>
      <c r="BR56" s="185">
        <f t="shared" si="23"/>
        <v>100</v>
      </c>
      <c r="BS56" s="185">
        <f t="shared" si="23"/>
        <v>100</v>
      </c>
      <c r="BT56" s="185">
        <f t="shared" si="23"/>
        <v>100</v>
      </c>
      <c r="BU56" s="185">
        <f t="shared" si="23"/>
        <v>100</v>
      </c>
      <c r="BV56" s="185">
        <f t="shared" si="23"/>
        <v>100</v>
      </c>
      <c r="BW56" s="185">
        <f t="shared" si="23"/>
        <v>100</v>
      </c>
      <c r="BX56" s="185">
        <f t="shared" si="23"/>
        <v>100</v>
      </c>
      <c r="BY56" s="185">
        <f t="shared" si="23"/>
        <v>100</v>
      </c>
      <c r="BZ56" s="185">
        <f t="shared" si="23"/>
        <v>100</v>
      </c>
    </row>
    <row r="57" spans="1:78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idden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F55*F56/1000</f>
        <v>6</v>
      </c>
      <c r="G58" s="187">
        <f>G55*G56</f>
        <v>0</v>
      </c>
      <c r="H58" s="187">
        <f>H55*H56/1000</f>
        <v>0</v>
      </c>
      <c r="I58" s="187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4">L55*L56/1000</f>
        <v>0.5099999999999999</v>
      </c>
      <c r="M58" s="181">
        <f t="shared" si="24"/>
        <v>1.2</v>
      </c>
      <c r="N58" s="181">
        <f t="shared" si="24"/>
        <v>0.19600000000000001</v>
      </c>
      <c r="O58" s="181">
        <f t="shared" si="24"/>
        <v>0</v>
      </c>
      <c r="P58" s="181">
        <f t="shared" si="24"/>
        <v>0.1</v>
      </c>
      <c r="Q58" s="181">
        <f>Q55*Q56</f>
        <v>0</v>
      </c>
      <c r="R58" s="181">
        <f t="shared" si="24"/>
        <v>0</v>
      </c>
      <c r="S58" s="181">
        <f>S55*S56</f>
        <v>0</v>
      </c>
      <c r="T58" s="181">
        <f t="shared" si="24"/>
        <v>0</v>
      </c>
      <c r="U58" s="181">
        <f t="shared" si="24"/>
        <v>0</v>
      </c>
      <c r="V58" s="181">
        <f t="shared" si="24"/>
        <v>0</v>
      </c>
      <c r="W58" s="181">
        <f t="shared" si="24"/>
        <v>0</v>
      </c>
      <c r="X58" s="181">
        <f t="shared" si="24"/>
        <v>0</v>
      </c>
      <c r="Y58" s="181">
        <f t="shared" si="24"/>
        <v>0</v>
      </c>
      <c r="Z58" s="181">
        <f t="shared" si="24"/>
        <v>0</v>
      </c>
      <c r="AA58" s="181">
        <f t="shared" si="24"/>
        <v>0</v>
      </c>
      <c r="AB58" s="181">
        <f t="shared" si="24"/>
        <v>0</v>
      </c>
      <c r="AC58" s="181">
        <f t="shared" si="24"/>
        <v>0.3</v>
      </c>
      <c r="AD58" s="181">
        <f>AD55*AD56/1000</f>
        <v>0</v>
      </c>
      <c r="AE58" s="181">
        <f>AE55*AE56/1000</f>
        <v>0</v>
      </c>
      <c r="AF58" s="181">
        <f t="shared" si="24"/>
        <v>0</v>
      </c>
      <c r="AG58" s="181">
        <f t="shared" si="24"/>
        <v>5</v>
      </c>
      <c r="AH58" s="181">
        <f t="shared" si="24"/>
        <v>0</v>
      </c>
      <c r="AI58" s="181">
        <f t="shared" si="24"/>
        <v>0</v>
      </c>
      <c r="AJ58" s="181">
        <f t="shared" si="24"/>
        <v>0</v>
      </c>
      <c r="AK58" s="181">
        <f t="shared" si="24"/>
        <v>0</v>
      </c>
      <c r="AL58" s="181">
        <f t="shared" si="24"/>
        <v>0</v>
      </c>
      <c r="AM58" s="181">
        <f t="shared" si="24"/>
        <v>0</v>
      </c>
      <c r="AN58" s="181">
        <f t="shared" si="24"/>
        <v>0</v>
      </c>
      <c r="AO58" s="181">
        <f t="shared" si="24"/>
        <v>0</v>
      </c>
      <c r="AP58" s="181">
        <f t="shared" si="24"/>
        <v>0</v>
      </c>
      <c r="AQ58" s="181">
        <f t="shared" si="24"/>
        <v>0</v>
      </c>
      <c r="AR58" s="181">
        <f t="shared" si="24"/>
        <v>0</v>
      </c>
      <c r="AS58" s="181">
        <f t="shared" si="24"/>
        <v>0</v>
      </c>
      <c r="AT58" s="181">
        <f t="shared" si="24"/>
        <v>0.2</v>
      </c>
      <c r="AU58" s="181">
        <f t="shared" si="24"/>
        <v>0</v>
      </c>
      <c r="AV58" s="181">
        <f t="shared" si="24"/>
        <v>0</v>
      </c>
      <c r="AW58" s="181">
        <f t="shared" si="24"/>
        <v>0</v>
      </c>
      <c r="AX58" s="181">
        <f t="shared" si="24"/>
        <v>0</v>
      </c>
      <c r="AY58" s="181">
        <f t="shared" si="24"/>
        <v>0</v>
      </c>
      <c r="AZ58" s="181">
        <f>AZ55*AZ56/1000</f>
        <v>0</v>
      </c>
      <c r="BA58" s="181">
        <f t="shared" si="24"/>
        <v>0</v>
      </c>
      <c r="BB58" s="181">
        <f t="shared" si="24"/>
        <v>4.7</v>
      </c>
      <c r="BC58" s="181">
        <f t="shared" si="24"/>
        <v>0</v>
      </c>
      <c r="BD58" s="181">
        <f t="shared" si="24"/>
        <v>0</v>
      </c>
      <c r="BE58" s="181">
        <f t="shared" si="24"/>
        <v>0</v>
      </c>
      <c r="BF58" s="181">
        <f t="shared" si="24"/>
        <v>0</v>
      </c>
      <c r="BG58" s="181">
        <f t="shared" si="24"/>
        <v>0</v>
      </c>
      <c r="BH58" s="181">
        <f>BH55*BH56/1000</f>
        <v>0</v>
      </c>
      <c r="BI58" s="181">
        <f t="shared" si="24"/>
        <v>0</v>
      </c>
      <c r="BJ58" s="181">
        <f t="shared" si="24"/>
        <v>3.9</v>
      </c>
      <c r="BK58" s="181">
        <f t="shared" si="24"/>
        <v>1.9</v>
      </c>
      <c r="BL58" s="181">
        <f t="shared" si="24"/>
        <v>1.9</v>
      </c>
      <c r="BM58" s="181">
        <f t="shared" si="24"/>
        <v>0</v>
      </c>
      <c r="BN58" s="181">
        <f t="shared" si="24"/>
        <v>0</v>
      </c>
      <c r="BO58" s="181">
        <f t="shared" si="24"/>
        <v>0</v>
      </c>
      <c r="BP58" s="181">
        <f>BP55*BP56/1000</f>
        <v>0</v>
      </c>
      <c r="BQ58" s="181">
        <f t="shared" si="24"/>
        <v>0</v>
      </c>
      <c r="BR58" s="181">
        <f t="shared" si="24"/>
        <v>0</v>
      </c>
      <c r="BS58" s="181">
        <f t="shared" si="24"/>
        <v>0</v>
      </c>
      <c r="BT58" s="181">
        <f t="shared" si="24"/>
        <v>0</v>
      </c>
      <c r="BU58" s="181">
        <f t="shared" si="24"/>
        <v>0</v>
      </c>
      <c r="BV58" s="181">
        <f t="shared" si="24"/>
        <v>11.1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5">E58*E59</f>
        <v>0</v>
      </c>
      <c r="F60" s="180">
        <f>F58*F59</f>
        <v>3540</v>
      </c>
      <c r="G60" s="180">
        <f t="shared" si="25"/>
        <v>0</v>
      </c>
      <c r="H60" s="180">
        <f t="shared" si="25"/>
        <v>0</v>
      </c>
      <c r="I60" s="180">
        <f t="shared" si="25"/>
        <v>0</v>
      </c>
      <c r="J60" s="180">
        <f t="shared" si="25"/>
        <v>0</v>
      </c>
      <c r="K60" s="191">
        <f t="shared" si="25"/>
        <v>0</v>
      </c>
      <c r="L60" s="191">
        <f t="shared" si="25"/>
        <v>68.339999999999989</v>
      </c>
      <c r="M60" s="191">
        <f t="shared" si="25"/>
        <v>94.8</v>
      </c>
      <c r="N60" s="191">
        <f t="shared" si="25"/>
        <v>1.96</v>
      </c>
      <c r="O60" s="191">
        <f t="shared" si="25"/>
        <v>0</v>
      </c>
      <c r="P60" s="191">
        <f t="shared" si="25"/>
        <v>95</v>
      </c>
      <c r="Q60" s="191">
        <f t="shared" si="25"/>
        <v>0</v>
      </c>
      <c r="R60" s="191">
        <f t="shared" si="25"/>
        <v>0</v>
      </c>
      <c r="S60" s="191">
        <f t="shared" si="25"/>
        <v>0</v>
      </c>
      <c r="T60" s="191">
        <f t="shared" si="25"/>
        <v>0</v>
      </c>
      <c r="U60" s="191">
        <f t="shared" si="25"/>
        <v>0</v>
      </c>
      <c r="V60" s="191">
        <f t="shared" si="25"/>
        <v>0</v>
      </c>
      <c r="W60" s="191">
        <f t="shared" si="25"/>
        <v>0</v>
      </c>
      <c r="X60" s="191">
        <f t="shared" si="25"/>
        <v>0</v>
      </c>
      <c r="Y60" s="191">
        <f t="shared" si="25"/>
        <v>0</v>
      </c>
      <c r="Z60" s="191">
        <f t="shared" si="25"/>
        <v>0</v>
      </c>
      <c r="AA60" s="191">
        <f t="shared" si="25"/>
        <v>0</v>
      </c>
      <c r="AB60" s="191">
        <f t="shared" si="25"/>
        <v>0</v>
      </c>
      <c r="AC60" s="191">
        <f t="shared" si="25"/>
        <v>57</v>
      </c>
      <c r="AD60" s="191">
        <f t="shared" si="25"/>
        <v>0</v>
      </c>
      <c r="AE60" s="191">
        <f t="shared" si="25"/>
        <v>0</v>
      </c>
      <c r="AF60" s="191">
        <f t="shared" si="25"/>
        <v>0</v>
      </c>
      <c r="AG60" s="191">
        <f t="shared" si="25"/>
        <v>450</v>
      </c>
      <c r="AH60" s="191">
        <f t="shared" si="25"/>
        <v>0</v>
      </c>
      <c r="AI60" s="191">
        <f t="shared" si="25"/>
        <v>0</v>
      </c>
      <c r="AJ60" s="191">
        <f t="shared" si="25"/>
        <v>0</v>
      </c>
      <c r="AK60" s="191">
        <f t="shared" si="25"/>
        <v>0</v>
      </c>
      <c r="AL60" s="191">
        <f t="shared" si="25"/>
        <v>0</v>
      </c>
      <c r="AM60" s="191">
        <f t="shared" si="25"/>
        <v>0</v>
      </c>
      <c r="AN60" s="191">
        <f t="shared" si="25"/>
        <v>0</v>
      </c>
      <c r="AO60" s="191">
        <f t="shared" si="25"/>
        <v>0</v>
      </c>
      <c r="AP60" s="191">
        <f t="shared" si="25"/>
        <v>0</v>
      </c>
      <c r="AQ60" s="191">
        <f t="shared" si="25"/>
        <v>0</v>
      </c>
      <c r="AR60" s="191">
        <f t="shared" si="25"/>
        <v>0</v>
      </c>
      <c r="AS60" s="191">
        <f t="shared" si="25"/>
        <v>0</v>
      </c>
      <c r="AT60" s="191">
        <f t="shared" si="25"/>
        <v>194</v>
      </c>
      <c r="AU60" s="191">
        <f t="shared" si="25"/>
        <v>0</v>
      </c>
      <c r="AV60" s="191">
        <f t="shared" si="25"/>
        <v>0</v>
      </c>
      <c r="AW60" s="191">
        <f t="shared" si="25"/>
        <v>0</v>
      </c>
      <c r="AX60" s="191">
        <f t="shared" si="25"/>
        <v>0</v>
      </c>
      <c r="AY60" s="191">
        <f t="shared" si="25"/>
        <v>0</v>
      </c>
      <c r="AZ60" s="191">
        <f t="shared" si="25"/>
        <v>0</v>
      </c>
      <c r="BA60" s="191">
        <f t="shared" si="25"/>
        <v>0</v>
      </c>
      <c r="BB60" s="191">
        <f t="shared" si="25"/>
        <v>1128</v>
      </c>
      <c r="BC60" s="191">
        <f t="shared" si="25"/>
        <v>0</v>
      </c>
      <c r="BD60" s="191">
        <f t="shared" si="25"/>
        <v>0</v>
      </c>
      <c r="BE60" s="191">
        <f t="shared" si="25"/>
        <v>0</v>
      </c>
      <c r="BF60" s="191">
        <f t="shared" si="25"/>
        <v>0</v>
      </c>
      <c r="BG60" s="191">
        <f t="shared" si="25"/>
        <v>0</v>
      </c>
      <c r="BH60" s="191">
        <f t="shared" si="25"/>
        <v>0</v>
      </c>
      <c r="BI60" s="191">
        <f t="shared" si="25"/>
        <v>0</v>
      </c>
      <c r="BJ60" s="191">
        <f t="shared" si="25"/>
        <v>179.4</v>
      </c>
      <c r="BK60" s="191">
        <f t="shared" si="25"/>
        <v>66.5</v>
      </c>
      <c r="BL60" s="191">
        <f t="shared" si="25"/>
        <v>114</v>
      </c>
      <c r="BM60" s="191">
        <f t="shared" si="25"/>
        <v>0</v>
      </c>
      <c r="BN60" s="191">
        <f t="shared" si="25"/>
        <v>0</v>
      </c>
      <c r="BO60" s="191">
        <f t="shared" si="25"/>
        <v>0</v>
      </c>
      <c r="BP60" s="191">
        <f t="shared" si="25"/>
        <v>0</v>
      </c>
      <c r="BQ60" s="191">
        <f t="shared" ref="BQ60:BW60" si="26">BQ58*BQ59</f>
        <v>0</v>
      </c>
      <c r="BR60" s="191">
        <f t="shared" si="26"/>
        <v>0</v>
      </c>
      <c r="BS60" s="191">
        <f t="shared" si="26"/>
        <v>0</v>
      </c>
      <c r="BT60" s="191">
        <f t="shared" si="26"/>
        <v>0</v>
      </c>
      <c r="BU60" s="191">
        <f t="shared" si="26"/>
        <v>0</v>
      </c>
      <c r="BV60" s="191">
        <f>BV58*BV59</f>
        <v>1221</v>
      </c>
      <c r="BW60" s="191">
        <f t="shared" si="26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>
        <f>ROUND((((71.71-C53))*100+SUM(N39:N44)),4)</f>
        <v>-269.04000000000002</v>
      </c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">
        <f>ROUND((((75-C53))*100+SUM(N39:N44)),4)</f>
        <v>59.96</v>
      </c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4.25"/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</sheetData>
  <mergeCells count="47">
    <mergeCell ref="A30:B30"/>
    <mergeCell ref="A8:B8"/>
    <mergeCell ref="A11:B11"/>
    <mergeCell ref="A9:B9"/>
    <mergeCell ref="A13:B13"/>
    <mergeCell ref="A22:B22"/>
    <mergeCell ref="A18:B18"/>
    <mergeCell ref="A19:B19"/>
    <mergeCell ref="A20:B20"/>
    <mergeCell ref="A12:B12"/>
    <mergeCell ref="A14:B14"/>
    <mergeCell ref="A29:B29"/>
    <mergeCell ref="A21:B21"/>
    <mergeCell ref="A28:B28"/>
    <mergeCell ref="A15:B15"/>
    <mergeCell ref="A16:B16"/>
    <mergeCell ref="A44:B44"/>
    <mergeCell ref="A17:B17"/>
    <mergeCell ref="A1:BK1"/>
    <mergeCell ref="A2:BK2"/>
    <mergeCell ref="B3:BK3"/>
    <mergeCell ref="C4:BX4"/>
    <mergeCell ref="A6:B7"/>
    <mergeCell ref="D6:BX6"/>
    <mergeCell ref="L5:AB5"/>
    <mergeCell ref="A10:B10"/>
    <mergeCell ref="A31:B31"/>
    <mergeCell ref="A32:B32"/>
    <mergeCell ref="A33:B33"/>
    <mergeCell ref="A34:B34"/>
    <mergeCell ref="D37:BX37"/>
    <mergeCell ref="A37:B38"/>
    <mergeCell ref="A61:B61"/>
    <mergeCell ref="A52:B52"/>
    <mergeCell ref="A53:B53"/>
    <mergeCell ref="A55:B55"/>
    <mergeCell ref="A56:B56"/>
    <mergeCell ref="A57:B57"/>
    <mergeCell ref="A58:B58"/>
    <mergeCell ref="A45:B45"/>
    <mergeCell ref="A47:B47"/>
    <mergeCell ref="A59:B59"/>
    <mergeCell ref="A60:B60"/>
    <mergeCell ref="A48:B48"/>
    <mergeCell ref="A49:B49"/>
    <mergeCell ref="A50:B50"/>
    <mergeCell ref="A51:B51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D1001"/>
  <sheetViews>
    <sheetView zoomScale="80" zoomScaleNormal="80" workbookViewId="0">
      <selection sqref="A1:XFD1048576"/>
    </sheetView>
  </sheetViews>
  <sheetFormatPr defaultColWidth="12.625" defaultRowHeight="14.25"/>
  <cols>
    <col min="1" max="1" width="3.25" customWidth="1"/>
    <col min="2" max="2" width="29.125" customWidth="1"/>
    <col min="3" max="3" width="10.375" bestFit="1" customWidth="1"/>
    <col min="4" max="6" width="7.375" hidden="1" customWidth="1"/>
    <col min="7" max="7" width="7.75" hidden="1" customWidth="1"/>
    <col min="8" max="11" width="8.375" hidden="1" customWidth="1"/>
    <col min="12" max="12" width="9.125" bestFit="1" customWidth="1"/>
    <col min="13" max="13" width="11.5" hidden="1" customWidth="1"/>
    <col min="14" max="14" width="8" bestFit="1" customWidth="1"/>
    <col min="15" max="15" width="8.375" hidden="1" customWidth="1"/>
    <col min="16" max="16" width="9.125" hidden="1" customWidth="1"/>
    <col min="17" max="17" width="9.5" bestFit="1" customWidth="1"/>
    <col min="18" max="18" width="9.125" bestFit="1" customWidth="1"/>
    <col min="19" max="19" width="10.5" hidden="1" customWidth="1"/>
    <col min="20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25" hidden="1" customWidth="1"/>
    <col min="34" max="39" width="7.375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49" width="8.375" hidden="1" customWidth="1"/>
    <col min="50" max="50" width="9.125" hidden="1" customWidth="1"/>
    <col min="51" max="53" width="8.375" hidden="1" customWidth="1"/>
    <col min="54" max="54" width="9.5" bestFit="1" customWidth="1"/>
    <col min="55" max="59" width="8.375" hidden="1" customWidth="1"/>
    <col min="60" max="60" width="9.5" bestFit="1" customWidth="1"/>
    <col min="61" max="62" width="8.375" bestFit="1" customWidth="1"/>
    <col min="63" max="63" width="8" bestFit="1" customWidth="1"/>
    <col min="64" max="64" width="8.375" customWidth="1"/>
    <col min="65" max="65" width="8.375" bestFit="1" customWidth="1"/>
    <col min="66" max="66" width="9.125" bestFit="1" customWidth="1"/>
    <col min="67" max="67" width="8" hidden="1" customWidth="1"/>
    <col min="68" max="73" width="9.125" hidden="1" customWidth="1"/>
    <col min="74" max="74" width="9.5" hidden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  <col min="82" max="82" width="10.625" customWidth="1"/>
  </cols>
  <sheetData>
    <row r="1" spans="1:82" ht="18.75">
      <c r="A1" s="64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2" ht="15.75">
      <c r="A2" s="645"/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2" ht="15.75">
      <c r="B3" s="645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2" ht="15.75">
      <c r="B4" s="31"/>
      <c r="C4" s="646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2" ht="23.25">
      <c r="B5" s="203"/>
      <c r="C5" s="30"/>
      <c r="D5" s="30"/>
      <c r="E5" s="30"/>
      <c r="F5" s="30"/>
      <c r="G5" s="46"/>
      <c r="H5" s="30"/>
      <c r="I5" s="30"/>
      <c r="J5" s="30"/>
      <c r="K5" s="32"/>
      <c r="L5" s="658"/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2" ht="15">
      <c r="A6" s="628"/>
      <c r="B6" s="685"/>
      <c r="C6" s="34"/>
      <c r="D6" s="632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2" ht="183" customHeight="1">
      <c r="A7" s="686"/>
      <c r="B7" s="665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2" ht="15">
      <c r="A8" s="638"/>
      <c r="B8" s="666"/>
      <c r="C8" s="35"/>
      <c r="D8" s="35"/>
      <c r="E8" s="35"/>
      <c r="F8" s="35"/>
      <c r="G8" s="35"/>
      <c r="H8" s="35"/>
      <c r="I8" s="35"/>
      <c r="J8" s="35"/>
      <c r="K8" s="35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A8" s="247"/>
    </row>
    <row r="9" spans="1:82" ht="15">
      <c r="A9" s="692"/>
      <c r="B9" s="693"/>
      <c r="C9" s="310"/>
      <c r="D9" s="310"/>
      <c r="E9" s="310"/>
      <c r="F9" s="310"/>
      <c r="G9" s="310"/>
      <c r="H9" s="310"/>
      <c r="I9" s="310"/>
      <c r="J9" s="310"/>
      <c r="K9" s="310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/>
      <c r="BX9" s="355"/>
      <c r="BY9" s="266"/>
      <c r="BZ9" s="386"/>
      <c r="CA9" s="247"/>
    </row>
    <row r="10" spans="1:82" ht="15">
      <c r="A10" s="638"/>
      <c r="B10" s="666"/>
      <c r="C10" s="35"/>
      <c r="D10" s="35"/>
      <c r="E10" s="35"/>
      <c r="F10" s="35"/>
      <c r="G10" s="35"/>
      <c r="H10" s="35"/>
      <c r="I10" s="35"/>
      <c r="J10" s="35"/>
      <c r="K10" s="35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A10" s="247"/>
    </row>
    <row r="11" spans="1:82" ht="15">
      <c r="A11" s="638"/>
      <c r="B11" s="666"/>
      <c r="C11" s="35"/>
      <c r="D11" s="35"/>
      <c r="E11" s="35"/>
      <c r="F11" s="35"/>
      <c r="G11" s="35"/>
      <c r="H11" s="35"/>
      <c r="I11" s="35"/>
      <c r="J11" s="35"/>
      <c r="K11" s="35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A11" s="247"/>
    </row>
    <row r="12" spans="1:82" ht="14.25" customHeight="1">
      <c r="A12" s="696"/>
      <c r="B12" s="685"/>
      <c r="C12" s="272"/>
      <c r="D12" s="272"/>
      <c r="E12" s="272"/>
      <c r="F12" s="272"/>
      <c r="G12" s="272"/>
      <c r="H12" s="272"/>
      <c r="I12" s="272"/>
      <c r="J12" s="272"/>
      <c r="K12" s="27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72"/>
      <c r="BZ12" s="272"/>
      <c r="CA12" s="247"/>
    </row>
    <row r="13" spans="1:82" ht="15">
      <c r="A13" s="694"/>
      <c r="B13" s="695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94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47"/>
      <c r="CD13" s="247"/>
    </row>
    <row r="14" spans="1:82" ht="15">
      <c r="C14" s="308"/>
      <c r="D14" s="308"/>
      <c r="E14" s="308"/>
      <c r="F14" s="308"/>
      <c r="G14" s="308"/>
      <c r="H14" s="308"/>
      <c r="I14" s="308"/>
      <c r="J14" s="308"/>
      <c r="K14" s="308"/>
      <c r="L14" s="356"/>
      <c r="M14" s="356"/>
      <c r="N14" s="356"/>
      <c r="O14" s="356"/>
      <c r="P14" s="356"/>
      <c r="Q14" s="356"/>
      <c r="R14" s="356"/>
      <c r="S14" s="357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62"/>
      <c r="BZ14" s="295"/>
      <c r="CA14" s="247"/>
    </row>
    <row r="15" spans="1:82" ht="15">
      <c r="A15" s="690"/>
      <c r="B15" s="691"/>
      <c r="C15" s="66"/>
      <c r="D15" s="66"/>
      <c r="E15" s="66"/>
      <c r="F15" s="66"/>
      <c r="G15" s="66"/>
      <c r="H15" s="66"/>
      <c r="I15" s="66"/>
      <c r="J15" s="66"/>
      <c r="K15" s="66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  <c r="CA15" s="1"/>
    </row>
    <row r="16" spans="1:82" ht="15" hidden="1">
      <c r="A16" s="638"/>
      <c r="B16" s="666"/>
      <c r="C16" s="35"/>
      <c r="D16" s="35"/>
      <c r="E16" s="35"/>
      <c r="F16" s="35"/>
      <c r="G16" s="35"/>
      <c r="H16" s="35"/>
      <c r="I16" s="35"/>
      <c r="J16" s="35"/>
      <c r="K16" s="35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t="15" hidden="1">
      <c r="A17" s="634"/>
      <c r="B17" s="666"/>
      <c r="C17" s="36"/>
      <c r="D17" s="36"/>
      <c r="E17" s="36"/>
      <c r="F17" s="36"/>
      <c r="G17" s="36"/>
      <c r="H17" s="36"/>
      <c r="I17" s="36"/>
      <c r="J17" s="36"/>
      <c r="K17" s="36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67"/>
      <c r="C18" s="19"/>
      <c r="D18" s="35"/>
      <c r="E18" s="35"/>
      <c r="F18" s="35"/>
      <c r="G18" s="35"/>
      <c r="H18" s="35"/>
      <c r="I18" s="35"/>
      <c r="J18" s="35"/>
      <c r="K18" s="35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697"/>
      <c r="B19" s="666"/>
      <c r="C19" s="37"/>
      <c r="D19" s="38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</row>
    <row r="20" spans="1:79" ht="15">
      <c r="A20" s="697"/>
      <c r="B20" s="666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697"/>
      <c r="B21" s="666"/>
      <c r="C21" s="392"/>
      <c r="D21" s="42"/>
      <c r="E21" s="42"/>
      <c r="F21" s="42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0"/>
      <c r="BZ21" s="400"/>
    </row>
    <row r="22" spans="1:79" ht="15.75" customHeight="1">
      <c r="A22" s="697"/>
      <c r="B22" s="666"/>
      <c r="C22" s="394"/>
    </row>
    <row r="23" spans="1:79" ht="15.75" customHeight="1"/>
    <row r="24" spans="1:79" ht="15.75" hidden="1" customHeight="1">
      <c r="B24" s="25"/>
    </row>
    <row r="25" spans="1:79" ht="15.7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66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671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666"/>
      <c r="C31" s="20"/>
      <c r="D31" s="8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1"/>
    </row>
    <row r="32" spans="1:79" ht="15" hidden="1" customHeight="1">
      <c r="A32" s="588"/>
      <c r="B32" s="666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2" ht="15" hidden="1">
      <c r="A33" s="588"/>
      <c r="B33" s="666"/>
      <c r="C33" s="77"/>
      <c r="D33" s="24"/>
      <c r="E33" s="24"/>
      <c r="F33" s="24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2" ht="15" hidden="1">
      <c r="A34" s="588"/>
      <c r="B34" s="67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/>
    <row r="36" spans="1:82" ht="22.5">
      <c r="A36" s="172"/>
      <c r="B36" s="204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</row>
    <row r="37" spans="1:82" ht="15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2" ht="181.5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2" ht="15">
      <c r="A39" s="638"/>
      <c r="B39" s="652"/>
      <c r="C39" s="198"/>
      <c r="D39" s="198"/>
      <c r="E39" s="198"/>
      <c r="F39" s="198"/>
      <c r="G39" s="198"/>
      <c r="H39" s="198"/>
      <c r="I39" s="198"/>
      <c r="J39" s="198"/>
      <c r="K39" s="198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198"/>
      <c r="BZ39" s="198"/>
      <c r="CA39" s="247"/>
    </row>
    <row r="40" spans="1:82" ht="15">
      <c r="A40" s="638"/>
      <c r="B40" s="652"/>
      <c r="C40" s="198"/>
      <c r="D40" s="198"/>
      <c r="E40" s="198"/>
      <c r="F40" s="198"/>
      <c r="G40" s="198"/>
      <c r="H40" s="198"/>
      <c r="I40" s="198"/>
      <c r="J40" s="198"/>
      <c r="K40" s="198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198"/>
      <c r="BZ40" s="198"/>
      <c r="CA40" s="247"/>
    </row>
    <row r="41" spans="1:82" ht="15">
      <c r="A41" s="688"/>
      <c r="B41" s="689"/>
      <c r="C41" s="198"/>
      <c r="D41" s="198"/>
      <c r="E41" s="198"/>
      <c r="F41" s="198"/>
      <c r="G41" s="198"/>
      <c r="H41" s="198"/>
      <c r="I41" s="198"/>
      <c r="J41" s="198"/>
      <c r="K41" s="198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177"/>
      <c r="BW41" s="344"/>
      <c r="BX41" s="344"/>
      <c r="BY41" s="198"/>
      <c r="BZ41" s="198"/>
      <c r="CA41" s="247"/>
    </row>
    <row r="42" spans="1:82" ht="15">
      <c r="A42" s="640"/>
      <c r="B42" s="652"/>
      <c r="C42" s="198"/>
      <c r="D42" s="198"/>
      <c r="E42" s="198"/>
      <c r="F42" s="198"/>
      <c r="G42" s="198"/>
      <c r="H42" s="198"/>
      <c r="I42" s="198"/>
      <c r="J42" s="198"/>
      <c r="K42" s="198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198"/>
      <c r="BZ42" s="198"/>
      <c r="CA42" s="247"/>
    </row>
    <row r="43" spans="1:82" ht="15">
      <c r="A43" s="638"/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198"/>
      <c r="BZ43" s="198"/>
      <c r="CA43" s="247"/>
    </row>
    <row r="44" spans="1:82" ht="15">
      <c r="A44" s="638"/>
      <c r="B44" s="652"/>
      <c r="C44" s="198"/>
      <c r="D44" s="198"/>
      <c r="E44" s="198"/>
      <c r="F44" s="198"/>
      <c r="G44" s="198"/>
      <c r="H44" s="198"/>
      <c r="I44" s="198"/>
      <c r="J44" s="198"/>
      <c r="K44" s="198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247"/>
      <c r="CD44" s="247"/>
    </row>
    <row r="45" spans="1:82" ht="15">
      <c r="A45" s="638"/>
      <c r="B45" s="652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W45" s="177"/>
      <c r="BX45" s="177"/>
      <c r="BY45" s="177"/>
      <c r="BZ45" s="177"/>
      <c r="CA45" s="247"/>
    </row>
    <row r="46" spans="1:82" ht="15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82" ht="15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2" ht="15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15.75" customHeight="1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402"/>
      <c r="AR51" s="402"/>
      <c r="AS51" s="402"/>
      <c r="AT51" s="402"/>
      <c r="AU51" s="402"/>
      <c r="AV51" s="402"/>
      <c r="AW51" s="402"/>
      <c r="AX51" s="402"/>
      <c r="AY51" s="402"/>
      <c r="AZ51" s="402"/>
      <c r="BA51" s="402"/>
      <c r="BB51" s="402"/>
      <c r="BC51" s="402"/>
      <c r="BD51" s="402"/>
      <c r="BE51" s="402"/>
      <c r="BF51" s="402"/>
      <c r="BG51" s="402"/>
      <c r="BH51" s="402"/>
      <c r="BI51" s="402"/>
      <c r="BJ51" s="402"/>
      <c r="BK51" s="402"/>
      <c r="BL51" s="402"/>
      <c r="BM51" s="402"/>
      <c r="BN51" s="402"/>
      <c r="BO51" s="402"/>
      <c r="BP51" s="402"/>
      <c r="BQ51" s="402"/>
      <c r="BR51" s="402"/>
      <c r="BS51" s="402"/>
      <c r="BT51" s="402"/>
      <c r="BU51" s="402"/>
      <c r="BV51" s="402"/>
      <c r="BW51" s="402"/>
      <c r="BX51" s="402"/>
      <c r="BY51" s="402"/>
      <c r="BZ51" s="402"/>
    </row>
    <row r="52" spans="1:78" ht="15.75" customHeight="1">
      <c r="A52" s="593"/>
      <c r="B52" s="594"/>
      <c r="C52" s="393"/>
      <c r="D52" s="205"/>
      <c r="E52" s="183"/>
      <c r="F52" s="180"/>
      <c r="G52" s="181"/>
      <c r="H52" s="181"/>
      <c r="I52" s="181"/>
      <c r="J52" s="181"/>
      <c r="K52" s="18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</row>
    <row r="53" spans="1:78" ht="15.75" customHeight="1">
      <c r="A53" s="593"/>
      <c r="B53" s="594"/>
      <c r="C53" s="395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t="13.9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3.9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/>
      <c r="B58" s="619"/>
      <c r="C58" s="178"/>
      <c r="D58" s="187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3.9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3.9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3.9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1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B67" s="25"/>
      <c r="C67" s="25"/>
      <c r="D67" s="25"/>
      <c r="E67" s="25"/>
      <c r="F67" s="25"/>
      <c r="G67" s="25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33:B33"/>
    <mergeCell ref="A28:B28"/>
    <mergeCell ref="A15:B15"/>
    <mergeCell ref="A20:B20"/>
    <mergeCell ref="A21:B21"/>
    <mergeCell ref="A22:B22"/>
    <mergeCell ref="A19:B19"/>
    <mergeCell ref="A29:B29"/>
    <mergeCell ref="A30:B30"/>
    <mergeCell ref="A31:B31"/>
    <mergeCell ref="A32:B32"/>
    <mergeCell ref="A18:B18"/>
    <mergeCell ref="A1:BK1"/>
    <mergeCell ref="A2:BK2"/>
    <mergeCell ref="B3:BK3"/>
    <mergeCell ref="C4:BX4"/>
    <mergeCell ref="L5:AB5"/>
    <mergeCell ref="D6:BX6"/>
    <mergeCell ref="A6:B7"/>
    <mergeCell ref="A16:B16"/>
    <mergeCell ref="A17:B17"/>
    <mergeCell ref="A8:B8"/>
    <mergeCell ref="A9:B9"/>
    <mergeCell ref="A11:B11"/>
    <mergeCell ref="A10:B10"/>
    <mergeCell ref="A12:B12"/>
    <mergeCell ref="A13:B13"/>
    <mergeCell ref="A59:B59"/>
    <mergeCell ref="A60:B60"/>
    <mergeCell ref="A61:B61"/>
    <mergeCell ref="A52:B52"/>
    <mergeCell ref="A53:B53"/>
    <mergeCell ref="A55:B55"/>
    <mergeCell ref="A56:B56"/>
    <mergeCell ref="A57:B57"/>
    <mergeCell ref="A58:B58"/>
    <mergeCell ref="D37:BX37"/>
    <mergeCell ref="A37:B38"/>
    <mergeCell ref="A34:B34"/>
    <mergeCell ref="A51:B51"/>
    <mergeCell ref="A44:B44"/>
    <mergeCell ref="A47:B47"/>
    <mergeCell ref="A48:B48"/>
    <mergeCell ref="A49:B49"/>
    <mergeCell ref="A50:B50"/>
    <mergeCell ref="A45:B45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6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D1001"/>
  <sheetViews>
    <sheetView zoomScale="80" zoomScaleNormal="80" workbookViewId="0">
      <selection activeCell="BH23" sqref="BH23"/>
    </sheetView>
  </sheetViews>
  <sheetFormatPr defaultColWidth="12.625" defaultRowHeight="14.25"/>
  <cols>
    <col min="1" max="1" width="3.25" customWidth="1"/>
    <col min="2" max="2" width="29.125" customWidth="1"/>
    <col min="3" max="3" width="10.375" bestFit="1" customWidth="1"/>
    <col min="4" max="6" width="7.375" hidden="1" customWidth="1"/>
    <col min="7" max="7" width="7.75" hidden="1" customWidth="1"/>
    <col min="8" max="11" width="8.375" hidden="1" customWidth="1"/>
    <col min="12" max="12" width="9.125" bestFit="1" customWidth="1"/>
    <col min="13" max="13" width="11.5" hidden="1" customWidth="1"/>
    <col min="14" max="14" width="8" bestFit="1" customWidth="1"/>
    <col min="15" max="15" width="8.375" hidden="1" customWidth="1"/>
    <col min="16" max="16" width="9.125" hidden="1" customWidth="1"/>
    <col min="17" max="17" width="9.5" bestFit="1" customWidth="1"/>
    <col min="18" max="18" width="9.125" bestFit="1" customWidth="1"/>
    <col min="19" max="19" width="10.5" hidden="1" customWidth="1"/>
    <col min="20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25" hidden="1" customWidth="1"/>
    <col min="34" max="39" width="7.375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49" width="8.375" hidden="1" customWidth="1"/>
    <col min="50" max="50" width="9.125" hidden="1" customWidth="1"/>
    <col min="51" max="53" width="8.375" hidden="1" customWidth="1"/>
    <col min="54" max="54" width="9.5" bestFit="1" customWidth="1"/>
    <col min="55" max="59" width="8.375" hidden="1" customWidth="1"/>
    <col min="60" max="60" width="9.5" bestFit="1" customWidth="1"/>
    <col min="61" max="62" width="8.375" bestFit="1" customWidth="1"/>
    <col min="63" max="63" width="8" bestFit="1" customWidth="1"/>
    <col min="64" max="64" width="8.375" customWidth="1"/>
    <col min="65" max="65" width="8.375" bestFit="1" customWidth="1"/>
    <col min="66" max="66" width="9.125" bestFit="1" customWidth="1"/>
    <col min="67" max="67" width="8" hidden="1" customWidth="1"/>
    <col min="68" max="73" width="9.125" hidden="1" customWidth="1"/>
    <col min="74" max="74" width="9.5" hidden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  <col min="82" max="82" width="10.625" customWidth="1"/>
  </cols>
  <sheetData>
    <row r="1" spans="1:82" ht="18.75">
      <c r="A1" s="644"/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2" ht="15.75">
      <c r="A2" s="645"/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2" ht="15.75">
      <c r="B3" s="645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2" ht="15.75">
      <c r="B4" s="31"/>
      <c r="C4" s="646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2" ht="23.25">
      <c r="B5" s="203"/>
      <c r="C5" s="30"/>
      <c r="D5" s="30"/>
      <c r="E5" s="30"/>
      <c r="F5" s="30"/>
      <c r="G5" s="46"/>
      <c r="H5" s="30"/>
      <c r="I5" s="30"/>
      <c r="J5" s="30"/>
      <c r="K5" s="32"/>
      <c r="L5" s="658"/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2" ht="15">
      <c r="A6" s="628"/>
      <c r="B6" s="685"/>
      <c r="C6" s="34"/>
      <c r="D6" s="632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2" ht="183" customHeight="1">
      <c r="A7" s="686"/>
      <c r="B7" s="665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2" ht="15">
      <c r="A8" s="638"/>
      <c r="B8" s="666"/>
      <c r="C8" s="35"/>
      <c r="D8" s="35"/>
      <c r="E8" s="35"/>
      <c r="F8" s="35"/>
      <c r="G8" s="35"/>
      <c r="H8" s="35"/>
      <c r="I8" s="35"/>
      <c r="J8" s="35"/>
      <c r="K8" s="35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A8" s="247"/>
    </row>
    <row r="9" spans="1:82" ht="15">
      <c r="A9" s="692"/>
      <c r="B9" s="693"/>
      <c r="C9" s="310"/>
      <c r="D9" s="310"/>
      <c r="E9" s="310"/>
      <c r="F9" s="310"/>
      <c r="G9" s="310"/>
      <c r="H9" s="310"/>
      <c r="I9" s="310"/>
      <c r="J9" s="310"/>
      <c r="K9" s="310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/>
      <c r="BX9" s="355"/>
      <c r="BY9" s="266"/>
      <c r="BZ9" s="386"/>
      <c r="CA9" s="247"/>
    </row>
    <row r="10" spans="1:82" ht="15">
      <c r="A10" s="638"/>
      <c r="B10" s="666"/>
      <c r="C10" s="35"/>
      <c r="D10" s="35"/>
      <c r="E10" s="35"/>
      <c r="F10" s="35"/>
      <c r="G10" s="35"/>
      <c r="H10" s="35"/>
      <c r="I10" s="35"/>
      <c r="J10" s="35"/>
      <c r="K10" s="35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A10" s="247"/>
    </row>
    <row r="11" spans="1:82" ht="15">
      <c r="A11" s="638"/>
      <c r="B11" s="666"/>
      <c r="C11" s="35"/>
      <c r="D11" s="35"/>
      <c r="E11" s="35"/>
      <c r="F11" s="35"/>
      <c r="G11" s="35"/>
      <c r="H11" s="35"/>
      <c r="I11" s="35"/>
      <c r="J11" s="35"/>
      <c r="K11" s="35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A11" s="247"/>
    </row>
    <row r="12" spans="1:82" ht="14.25" customHeight="1">
      <c r="A12" s="696"/>
      <c r="B12" s="685"/>
      <c r="C12" s="272"/>
      <c r="D12" s="272"/>
      <c r="E12" s="272"/>
      <c r="F12" s="272"/>
      <c r="G12" s="272"/>
      <c r="H12" s="272"/>
      <c r="I12" s="272"/>
      <c r="J12" s="272"/>
      <c r="K12" s="27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72"/>
      <c r="BZ12" s="272"/>
      <c r="CA12" s="247"/>
    </row>
    <row r="13" spans="1:82" ht="15">
      <c r="A13" s="694"/>
      <c r="B13" s="695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94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47"/>
      <c r="CD13" s="247"/>
    </row>
    <row r="14" spans="1:82" ht="15">
      <c r="C14" s="308"/>
      <c r="D14" s="308"/>
      <c r="E14" s="308"/>
      <c r="F14" s="308"/>
      <c r="G14" s="308"/>
      <c r="H14" s="308"/>
      <c r="I14" s="308"/>
      <c r="J14" s="308"/>
      <c r="K14" s="308"/>
      <c r="L14" s="356"/>
      <c r="M14" s="356"/>
      <c r="N14" s="356"/>
      <c r="O14" s="356"/>
      <c r="P14" s="356"/>
      <c r="Q14" s="356"/>
      <c r="R14" s="356"/>
      <c r="S14" s="357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62"/>
      <c r="BZ14" s="295"/>
      <c r="CA14" s="247"/>
    </row>
    <row r="15" spans="1:82" ht="15">
      <c r="A15" s="690"/>
      <c r="B15" s="691"/>
      <c r="C15" s="66"/>
      <c r="D15" s="66"/>
      <c r="E15" s="66"/>
      <c r="F15" s="66"/>
      <c r="G15" s="66"/>
      <c r="H15" s="66"/>
      <c r="I15" s="66"/>
      <c r="J15" s="66"/>
      <c r="K15" s="66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  <c r="CA15" s="1"/>
    </row>
    <row r="16" spans="1:82" ht="15" hidden="1">
      <c r="A16" s="638"/>
      <c r="B16" s="666"/>
      <c r="C16" s="35"/>
      <c r="D16" s="35"/>
      <c r="E16" s="35"/>
      <c r="F16" s="35"/>
      <c r="G16" s="35"/>
      <c r="H16" s="35"/>
      <c r="I16" s="35"/>
      <c r="J16" s="35"/>
      <c r="K16" s="35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t="15" hidden="1">
      <c r="A17" s="634"/>
      <c r="B17" s="666"/>
      <c r="C17" s="36"/>
      <c r="D17" s="36"/>
      <c r="E17" s="36"/>
      <c r="F17" s="36"/>
      <c r="G17" s="36"/>
      <c r="H17" s="36"/>
      <c r="I17" s="36"/>
      <c r="J17" s="36"/>
      <c r="K17" s="36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67"/>
      <c r="C18" s="19"/>
      <c r="D18" s="35"/>
      <c r="E18" s="35"/>
      <c r="F18" s="35"/>
      <c r="G18" s="35"/>
      <c r="H18" s="35"/>
      <c r="I18" s="35"/>
      <c r="J18" s="35"/>
      <c r="K18" s="35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697"/>
      <c r="B19" s="666"/>
      <c r="C19" s="37"/>
      <c r="D19" s="38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</row>
    <row r="20" spans="1:79" ht="15">
      <c r="A20" s="697"/>
      <c r="B20" s="666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697"/>
      <c r="B21" s="666"/>
      <c r="C21" s="392"/>
      <c r="D21" s="42"/>
      <c r="E21" s="42"/>
      <c r="F21" s="42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0"/>
      <c r="BZ21" s="400"/>
    </row>
    <row r="22" spans="1:79" ht="15.75" customHeight="1">
      <c r="A22" s="697"/>
      <c r="B22" s="666"/>
      <c r="C22" s="394"/>
    </row>
    <row r="23" spans="1:79" ht="15.75" customHeight="1"/>
    <row r="24" spans="1:79" ht="15.75" hidden="1" customHeight="1">
      <c r="B24" s="25"/>
    </row>
    <row r="25" spans="1:79" ht="15.7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66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671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666"/>
      <c r="C31" s="20"/>
      <c r="D31" s="8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1"/>
    </row>
    <row r="32" spans="1:79" ht="15" hidden="1" customHeight="1">
      <c r="A32" s="588"/>
      <c r="B32" s="666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2" ht="15" hidden="1">
      <c r="A33" s="588"/>
      <c r="B33" s="666"/>
      <c r="C33" s="77"/>
      <c r="D33" s="24"/>
      <c r="E33" s="24"/>
      <c r="F33" s="24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2" ht="15" hidden="1">
      <c r="A34" s="588"/>
      <c r="B34" s="67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/>
    <row r="36" spans="1:82" ht="22.5">
      <c r="A36" s="172"/>
      <c r="B36" s="204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</row>
    <row r="37" spans="1:82" ht="15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2" ht="181.5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2" ht="15">
      <c r="A39" s="638"/>
      <c r="B39" s="652"/>
      <c r="C39" s="198"/>
      <c r="D39" s="198"/>
      <c r="E39" s="198"/>
      <c r="F39" s="198"/>
      <c r="G39" s="198"/>
      <c r="H39" s="198"/>
      <c r="I39" s="198"/>
      <c r="J39" s="198"/>
      <c r="K39" s="198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198"/>
      <c r="BZ39" s="198"/>
      <c r="CA39" s="247"/>
    </row>
    <row r="40" spans="1:82" ht="15">
      <c r="A40" s="638"/>
      <c r="B40" s="652"/>
      <c r="C40" s="198"/>
      <c r="D40" s="198"/>
      <c r="E40" s="198"/>
      <c r="F40" s="198"/>
      <c r="G40" s="198"/>
      <c r="H40" s="198"/>
      <c r="I40" s="198"/>
      <c r="J40" s="198"/>
      <c r="K40" s="198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198"/>
      <c r="BZ40" s="198"/>
      <c r="CA40" s="247"/>
    </row>
    <row r="41" spans="1:82" ht="15">
      <c r="A41" s="688"/>
      <c r="B41" s="689"/>
      <c r="C41" s="198"/>
      <c r="D41" s="198"/>
      <c r="E41" s="198"/>
      <c r="F41" s="198"/>
      <c r="G41" s="198"/>
      <c r="H41" s="198"/>
      <c r="I41" s="198"/>
      <c r="J41" s="198"/>
      <c r="K41" s="198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177"/>
      <c r="BW41" s="344"/>
      <c r="BX41" s="344"/>
      <c r="BY41" s="198"/>
      <c r="BZ41" s="198"/>
      <c r="CA41" s="247"/>
    </row>
    <row r="42" spans="1:82" ht="15">
      <c r="A42" s="640"/>
      <c r="B42" s="652"/>
      <c r="C42" s="198"/>
      <c r="D42" s="198"/>
      <c r="E42" s="198"/>
      <c r="F42" s="198"/>
      <c r="G42" s="198"/>
      <c r="H42" s="198"/>
      <c r="I42" s="198"/>
      <c r="J42" s="198"/>
      <c r="K42" s="198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198"/>
      <c r="BZ42" s="198"/>
      <c r="CA42" s="247"/>
    </row>
    <row r="43" spans="1:82" ht="15">
      <c r="A43" s="638"/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198"/>
      <c r="BZ43" s="198"/>
      <c r="CA43" s="247"/>
    </row>
    <row r="44" spans="1:82" ht="15">
      <c r="A44" s="638"/>
      <c r="B44" s="652"/>
      <c r="C44" s="198"/>
      <c r="D44" s="198"/>
      <c r="E44" s="198"/>
      <c r="F44" s="198"/>
      <c r="G44" s="198"/>
      <c r="H44" s="198"/>
      <c r="I44" s="198"/>
      <c r="J44" s="198"/>
      <c r="K44" s="198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247"/>
      <c r="CD44" s="247"/>
    </row>
    <row r="45" spans="1:82" ht="15">
      <c r="A45" s="638"/>
      <c r="B45" s="652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W45" s="177"/>
      <c r="BX45" s="177"/>
      <c r="BY45" s="177"/>
      <c r="BZ45" s="177"/>
      <c r="CA45" s="247"/>
    </row>
    <row r="46" spans="1:82" ht="15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82" ht="15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2" ht="15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15.75" customHeight="1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402"/>
      <c r="AR51" s="402"/>
      <c r="AS51" s="402"/>
      <c r="AT51" s="402"/>
      <c r="AU51" s="402"/>
      <c r="AV51" s="402"/>
      <c r="AW51" s="402"/>
      <c r="AX51" s="402"/>
      <c r="AY51" s="402"/>
      <c r="AZ51" s="402"/>
      <c r="BA51" s="402"/>
      <c r="BB51" s="402"/>
      <c r="BC51" s="402"/>
      <c r="BD51" s="402"/>
      <c r="BE51" s="402"/>
      <c r="BF51" s="402"/>
      <c r="BG51" s="402"/>
      <c r="BH51" s="402"/>
      <c r="BI51" s="402"/>
      <c r="BJ51" s="402"/>
      <c r="BK51" s="402"/>
      <c r="BL51" s="402"/>
      <c r="BM51" s="402"/>
      <c r="BN51" s="402"/>
      <c r="BO51" s="402"/>
      <c r="BP51" s="402"/>
      <c r="BQ51" s="402"/>
      <c r="BR51" s="402"/>
      <c r="BS51" s="402"/>
      <c r="BT51" s="402"/>
      <c r="BU51" s="402"/>
      <c r="BV51" s="402"/>
      <c r="BW51" s="402"/>
      <c r="BX51" s="402"/>
      <c r="BY51" s="402"/>
      <c r="BZ51" s="402"/>
    </row>
    <row r="52" spans="1:78" ht="15.75" customHeight="1">
      <c r="A52" s="593"/>
      <c r="B52" s="594"/>
      <c r="C52" s="393"/>
      <c r="D52" s="205"/>
      <c r="E52" s="183"/>
      <c r="F52" s="180"/>
      <c r="G52" s="181"/>
      <c r="H52" s="181"/>
      <c r="I52" s="181"/>
      <c r="J52" s="181"/>
      <c r="K52" s="18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</row>
    <row r="53" spans="1:78" ht="15.75" customHeight="1">
      <c r="A53" s="593"/>
      <c r="B53" s="594"/>
      <c r="C53" s="395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t="13.9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3.9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/>
      <c r="B58" s="619"/>
      <c r="C58" s="178"/>
      <c r="D58" s="187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3.9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3.9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3.9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31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B67" s="25"/>
      <c r="C67" s="25"/>
      <c r="D67" s="25"/>
      <c r="E67" s="25"/>
      <c r="F67" s="25"/>
      <c r="G67" s="25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" customHeight="1"/>
  </sheetData>
  <mergeCells count="51">
    <mergeCell ref="A39:B39"/>
    <mergeCell ref="A40:B40"/>
    <mergeCell ref="A41:B41"/>
    <mergeCell ref="A42:B42"/>
    <mergeCell ref="A43:B43"/>
    <mergeCell ref="A44:B44"/>
    <mergeCell ref="A33:B33"/>
    <mergeCell ref="A34:B34"/>
    <mergeCell ref="D6:BX6"/>
    <mergeCell ref="A15:B15"/>
    <mergeCell ref="A16:B16"/>
    <mergeCell ref="A17:B17"/>
    <mergeCell ref="A6:B7"/>
    <mergeCell ref="A8:B8"/>
    <mergeCell ref="A11:B11"/>
    <mergeCell ref="A13:B13"/>
    <mergeCell ref="A9:B9"/>
    <mergeCell ref="A10:B10"/>
    <mergeCell ref="A12:B12"/>
    <mergeCell ref="A28:B28"/>
    <mergeCell ref="A37:B38"/>
    <mergeCell ref="A1:BK1"/>
    <mergeCell ref="A2:BK2"/>
    <mergeCell ref="B3:BK3"/>
    <mergeCell ref="C4:BX4"/>
    <mergeCell ref="L5:AB5"/>
    <mergeCell ref="D37:BX3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45:B45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47:B47"/>
    <mergeCell ref="A48:B48"/>
    <mergeCell ref="A49:B49"/>
    <mergeCell ref="A50:B50"/>
    <mergeCell ref="A51:B51"/>
  </mergeCells>
  <pageMargins left="0.70866141732283472" right="0.70866141732283472" top="0.74803149606299213" bottom="0.74803149606299213" header="0" footer="0"/>
  <pageSetup paperSize="9" scale="7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7"/>
  <sheetViews>
    <sheetView zoomScale="80" zoomScaleNormal="80" workbookViewId="0">
      <selection activeCell="AC35" sqref="AC35"/>
    </sheetView>
  </sheetViews>
  <sheetFormatPr defaultColWidth="9" defaultRowHeight="15" customHeight="1"/>
  <cols>
    <col min="1" max="1" width="24.75" customWidth="1"/>
    <col min="2" max="2" width="4.75" customWidth="1"/>
    <col min="3" max="3" width="8.5" bestFit="1" customWidth="1"/>
    <col min="4" max="4" width="9.125" bestFit="1" customWidth="1"/>
    <col min="5" max="5" width="9.5" bestFit="1" customWidth="1"/>
    <col min="6" max="6" width="8.375" hidden="1" customWidth="1"/>
    <col min="7" max="7" width="8.625" hidden="1" customWidth="1"/>
    <col min="8" max="11" width="8.375" hidden="1" customWidth="1"/>
    <col min="12" max="12" width="9.75" bestFit="1" customWidth="1"/>
    <col min="13" max="13" width="8.375" bestFit="1" customWidth="1"/>
    <col min="14" max="14" width="8.75" bestFit="1" customWidth="1"/>
    <col min="15" max="15" width="8.375" hidden="1" customWidth="1"/>
    <col min="16" max="16" width="9.125" bestFit="1" customWidth="1"/>
    <col min="17" max="17" width="9.5" bestFit="1" customWidth="1"/>
    <col min="18" max="18" width="8.375" hidden="1" customWidth="1"/>
    <col min="19" max="19" width="9.5" hidden="1" customWidth="1"/>
    <col min="20" max="24" width="9.125" hidden="1" customWidth="1"/>
    <col min="25" max="25" width="8" hidden="1" customWidth="1"/>
    <col min="26" max="26" width="9.125" hidden="1" customWidth="1"/>
    <col min="27" max="27" width="8" hidden="1" customWidth="1"/>
    <col min="28" max="28" width="9.125" hidden="1" customWidth="1"/>
    <col min="29" max="29" width="9.125" bestFit="1" customWidth="1"/>
    <col min="30" max="32" width="7.375" hidden="1" customWidth="1"/>
    <col min="33" max="33" width="8.375" hidden="1" customWidth="1"/>
    <col min="34" max="39" width="7.375" hidden="1" customWidth="1"/>
    <col min="40" max="40" width="8.375" hidden="1" customWidth="1"/>
    <col min="41" max="41" width="8.375" bestFit="1" customWidth="1"/>
    <col min="42" max="43" width="8.375" hidden="1" customWidth="1"/>
    <col min="44" max="44" width="9.5" hidden="1" customWidth="1"/>
    <col min="45" max="45" width="7.375" hidden="1" customWidth="1"/>
    <col min="46" max="46" width="9.5" bestFit="1" customWidth="1"/>
    <col min="47" max="47" width="7.375" hidden="1" customWidth="1"/>
    <col min="48" max="48" width="8.375" bestFit="1" customWidth="1"/>
    <col min="49" max="49" width="8.375" hidden="1" customWidth="1"/>
    <col min="50" max="50" width="9.125" hidden="1" customWidth="1"/>
    <col min="51" max="53" width="8.375" hidden="1" customWidth="1"/>
    <col min="54" max="54" width="9.5" bestFit="1" customWidth="1"/>
    <col min="55" max="59" width="8.375" hidden="1" customWidth="1"/>
    <col min="60" max="60" width="7.375" hidden="1" customWidth="1"/>
    <col min="61" max="62" width="8.375" bestFit="1" customWidth="1"/>
    <col min="63" max="64" width="8" bestFit="1" customWidth="1"/>
    <col min="65" max="66" width="8.375" hidden="1" customWidth="1"/>
    <col min="67" max="67" width="8.375" customWidth="1"/>
    <col min="68" max="68" width="6.375" hidden="1" customWidth="1"/>
    <col min="69" max="70" width="8.375" hidden="1" customWidth="1"/>
    <col min="71" max="71" width="9.5" hidden="1" customWidth="1"/>
    <col min="72" max="73" width="9.125" hidden="1" customWidth="1"/>
    <col min="74" max="74" width="9.5" bestFit="1" customWidth="1"/>
    <col min="75" max="75" width="7.375" hidden="1" customWidth="1"/>
    <col min="76" max="76" width="8.375" bestFit="1" customWidth="1"/>
    <col min="77" max="77" width="8.375" hidden="1" customWidth="1"/>
    <col min="78" max="78" width="9.5" bestFit="1" customWidth="1"/>
    <col min="79" max="79" width="7.625" hidden="1" customWidth="1"/>
  </cols>
  <sheetData>
    <row r="1" spans="1:79" ht="18.75">
      <c r="A1" s="601" t="str">
        <f>'Автомат. ввод'!N10</f>
        <v>МКОУ " _________________ СОШ"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602" t="s">
        <v>47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2"/>
      <c r="BA2" s="602"/>
      <c r="BB2" s="602"/>
      <c r="BC2" s="602"/>
      <c r="BD2" s="602"/>
      <c r="BE2" s="602"/>
      <c r="BF2" s="602"/>
      <c r="BG2" s="602"/>
      <c r="BH2" s="602"/>
      <c r="BI2" s="602"/>
      <c r="BJ2" s="602"/>
      <c r="BK2" s="6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6"/>
      <c r="B3" s="603" t="s">
        <v>48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21</v>
      </c>
      <c r="C4" s="604" t="str">
        <f>ССЫЛКИ!A5</f>
        <v>Октябрь 2024 г.</v>
      </c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1"/>
      <c r="BZ4" s="1"/>
      <c r="CA4" s="1"/>
    </row>
    <row r="5" spans="1:79" ht="20.25">
      <c r="A5" s="1"/>
      <c r="B5" s="254" t="s">
        <v>290</v>
      </c>
      <c r="C5" s="10"/>
      <c r="D5" s="10"/>
      <c r="E5" s="10"/>
      <c r="F5" s="10"/>
      <c r="G5" s="10"/>
      <c r="H5" s="10"/>
      <c r="I5" s="10"/>
      <c r="J5" s="10"/>
      <c r="K5" s="11"/>
      <c r="L5" s="611" t="str">
        <f>VLOOKUP(B4,Общее_количество_учащихся,2,FALSE)</f>
        <v>Понедельник</v>
      </c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1"/>
      <c r="AD5" s="287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605" t="s">
        <v>50</v>
      </c>
      <c r="B6" s="606"/>
      <c r="C6" s="13"/>
      <c r="D6" s="609" t="s">
        <v>51</v>
      </c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610"/>
      <c r="AF6" s="610"/>
      <c r="AG6" s="610"/>
      <c r="AH6" s="610"/>
      <c r="AI6" s="610"/>
      <c r="AJ6" s="610"/>
      <c r="AK6" s="610"/>
      <c r="AL6" s="610"/>
      <c r="AM6" s="610"/>
      <c r="AN6" s="610"/>
      <c r="AO6" s="610"/>
      <c r="AP6" s="610"/>
      <c r="AQ6" s="610"/>
      <c r="AR6" s="610"/>
      <c r="AS6" s="610"/>
      <c r="AT6" s="610"/>
      <c r="AU6" s="610"/>
      <c r="AV6" s="610"/>
      <c r="AW6" s="610"/>
      <c r="AX6" s="610"/>
      <c r="AY6" s="610"/>
      <c r="AZ6" s="610"/>
      <c r="BA6" s="610"/>
      <c r="BB6" s="610"/>
      <c r="BC6" s="610"/>
      <c r="BD6" s="610"/>
      <c r="BE6" s="610"/>
      <c r="BF6" s="610"/>
      <c r="BG6" s="610"/>
      <c r="BH6" s="610"/>
      <c r="BI6" s="610"/>
      <c r="BJ6" s="610"/>
      <c r="BK6" s="610"/>
      <c r="BL6" s="610"/>
      <c r="BM6" s="610"/>
      <c r="BN6" s="610"/>
      <c r="BO6" s="610"/>
      <c r="BP6" s="610"/>
      <c r="BQ6" s="610"/>
      <c r="BR6" s="610"/>
      <c r="BS6" s="610"/>
      <c r="BT6" s="610"/>
      <c r="BU6" s="610"/>
      <c r="BV6" s="610"/>
      <c r="BW6" s="610"/>
      <c r="BX6" s="610"/>
      <c r="BY6" s="1"/>
      <c r="BZ6" s="1"/>
      <c r="CA6" s="1"/>
    </row>
    <row r="7" spans="1:79" ht="202.15" customHeight="1">
      <c r="A7" s="607"/>
      <c r="B7" s="608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"/>
    </row>
    <row r="8" spans="1:79">
      <c r="A8" s="599" t="s">
        <v>338</v>
      </c>
      <c r="B8" s="600"/>
      <c r="C8" s="15"/>
      <c r="D8" s="15">
        <v>55</v>
      </c>
      <c r="E8" s="15"/>
      <c r="F8" s="15"/>
      <c r="G8" s="15"/>
      <c r="H8" s="15"/>
      <c r="I8" s="15"/>
      <c r="J8" s="15"/>
      <c r="K8" s="15"/>
      <c r="L8" s="15"/>
      <c r="M8" s="15">
        <v>3.8</v>
      </c>
      <c r="N8" s="15">
        <v>0.89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>
        <v>100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15"/>
      <c r="BZ8" s="15"/>
      <c r="CA8" s="246">
        <f>SUMPRODUCT($D8:$BZ8,$D$51:$BZ$51)/1000</f>
        <v>15.584099999999999</v>
      </c>
    </row>
    <row r="9" spans="1:79">
      <c r="A9" s="653" t="s">
        <v>61</v>
      </c>
      <c r="B9" s="589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0.94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93"/>
      <c r="BY9" s="360"/>
      <c r="BZ9" s="15"/>
      <c r="CA9" s="343">
        <f>SUMPRODUCT(K9:BZ9,K20:BZ20)/1000-SUMPRODUCT(Q9,Q20)/1000+Q20*Q9</f>
        <v>7.9588999999999999</v>
      </c>
    </row>
    <row r="10" spans="1:79">
      <c r="A10" s="650" t="s">
        <v>341</v>
      </c>
      <c r="B10" s="7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15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>
        <v>40</v>
      </c>
      <c r="BY10" s="15"/>
      <c r="BZ10" s="15"/>
      <c r="CA10" s="246">
        <f>SUMPRODUCT($E10:$BZ10,$E$51:$BZ$51)/1000</f>
        <v>16.87</v>
      </c>
    </row>
    <row r="11" spans="1:79">
      <c r="A11" s="597" t="s">
        <v>286</v>
      </c>
      <c r="B11" s="598"/>
      <c r="C11" s="300"/>
      <c r="D11" s="79"/>
      <c r="E11" s="79"/>
      <c r="F11" s="79"/>
      <c r="G11" s="79"/>
      <c r="H11" s="79"/>
      <c r="I11" s="79"/>
      <c r="J11" s="79"/>
      <c r="K11" s="79"/>
      <c r="L11" s="79"/>
      <c r="M11" s="79">
        <v>13</v>
      </c>
      <c r="N11" s="79"/>
      <c r="O11" s="79"/>
      <c r="P11" s="79">
        <v>1</v>
      </c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15"/>
      <c r="BZ11" s="15"/>
      <c r="CA11" s="246">
        <f>SUMPRODUCT($E11:$BZ11,$E$51:$BZ$51)/1000</f>
        <v>1.9770000000000001</v>
      </c>
    </row>
    <row r="12" spans="1:79">
      <c r="A12" s="597" t="s">
        <v>45</v>
      </c>
      <c r="B12" s="598"/>
      <c r="C12" s="271"/>
      <c r="D12" s="266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94"/>
      <c r="S12" s="94"/>
      <c r="T12" s="370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  <c r="BR12" s="293"/>
      <c r="BS12" s="293"/>
      <c r="BT12" s="293"/>
      <c r="BU12" s="293"/>
      <c r="BV12" s="293">
        <v>133</v>
      </c>
      <c r="BW12" s="293"/>
      <c r="BX12" s="293"/>
      <c r="BY12" s="360"/>
      <c r="BZ12" s="79"/>
      <c r="CA12" s="246">
        <f>SUMPRODUCT($E12:$BZ12,$E$51:$BZ$51)/1000</f>
        <v>14.63</v>
      </c>
    </row>
    <row r="13" spans="1:79">
      <c r="A13" s="698" t="s">
        <v>358</v>
      </c>
      <c r="B13" s="699"/>
      <c r="C13" s="266"/>
      <c r="D13" s="266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4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94"/>
      <c r="BW13" s="293"/>
      <c r="BX13" s="293"/>
      <c r="BY13" s="108"/>
      <c r="BZ13" s="293">
        <v>30</v>
      </c>
      <c r="CA13" s="246">
        <f>SUMPRODUCT($E13:$BZ13,$E$51:$BZ$51)/1000</f>
        <v>17.399999999999999</v>
      </c>
    </row>
    <row r="14" spans="1:79">
      <c r="A14" s="599"/>
      <c r="B14" s="60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15"/>
      <c r="BY14" s="15"/>
      <c r="BZ14" s="270"/>
      <c r="CA14" s="246">
        <f>SUMPRODUCT($E14:$BZ14,$E$51:$BZ$51)/1000</f>
        <v>0</v>
      </c>
    </row>
    <row r="15" spans="1:79">
      <c r="A15" s="599"/>
      <c r="B15" s="60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246"/>
    </row>
    <row r="16" spans="1:79" ht="13.9" hidden="1" customHeight="1">
      <c r="A16" s="599"/>
      <c r="B16" s="600"/>
      <c r="C16" s="15"/>
      <c r="D16" s="15">
        <f t="shared" ref="D16:BZ16" si="0">SUM(D8:D15)</f>
        <v>55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16.8</v>
      </c>
      <c r="N16" s="15">
        <f t="shared" si="0"/>
        <v>1.83</v>
      </c>
      <c r="O16" s="15">
        <f t="shared" si="0"/>
        <v>0</v>
      </c>
      <c r="P16" s="15">
        <f t="shared" si="0"/>
        <v>1</v>
      </c>
      <c r="Q16" s="15">
        <f t="shared" si="0"/>
        <v>1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15</v>
      </c>
      <c r="AU16" s="15">
        <f t="shared" si="0"/>
        <v>0</v>
      </c>
      <c r="AV16" s="15">
        <f t="shared" si="0"/>
        <v>100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133</v>
      </c>
      <c r="BW16" s="15">
        <f t="shared" si="0"/>
        <v>0</v>
      </c>
      <c r="BX16" s="15">
        <f t="shared" si="0"/>
        <v>40</v>
      </c>
      <c r="BY16" s="15">
        <f t="shared" si="0"/>
        <v>0</v>
      </c>
      <c r="BZ16" s="15">
        <f t="shared" si="0"/>
        <v>30</v>
      </c>
      <c r="CA16" s="1"/>
    </row>
    <row r="17" spans="1:79" ht="13.9" hidden="1" customHeight="1">
      <c r="A17" s="623" t="s">
        <v>54</v>
      </c>
      <c r="B17" s="624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5">
        <f t="shared" si="2"/>
        <v>100</v>
      </c>
      <c r="BZ17" s="15">
        <f t="shared" si="2"/>
        <v>100</v>
      </c>
      <c r="CA17" s="1"/>
    </row>
    <row r="18" spans="1:79" ht="20.25" thickBot="1">
      <c r="A18" s="659" t="s">
        <v>54</v>
      </c>
      <c r="B18" s="660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"/>
    </row>
    <row r="19" spans="1:79" ht="16.5" thickTop="1">
      <c r="A19" s="593" t="s">
        <v>55</v>
      </c>
      <c r="B19" s="594"/>
      <c r="C19" s="436"/>
      <c r="D19" s="438">
        <f t="shared" ref="D19:P19" si="3">D16*D17/1000</f>
        <v>5.5</v>
      </c>
      <c r="E19" s="439">
        <f t="shared" si="3"/>
        <v>0</v>
      </c>
      <c r="F19" s="439">
        <f t="shared" si="3"/>
        <v>0</v>
      </c>
      <c r="G19" s="439">
        <f>G16*G17</f>
        <v>0</v>
      </c>
      <c r="H19" s="439">
        <f t="shared" si="3"/>
        <v>0</v>
      </c>
      <c r="I19" s="439">
        <f t="shared" si="3"/>
        <v>0</v>
      </c>
      <c r="J19" s="439">
        <f t="shared" si="3"/>
        <v>0</v>
      </c>
      <c r="K19" s="439">
        <f t="shared" si="3"/>
        <v>0</v>
      </c>
      <c r="L19" s="439">
        <f t="shared" si="3"/>
        <v>0</v>
      </c>
      <c r="M19" s="439">
        <f t="shared" si="3"/>
        <v>1.68</v>
      </c>
      <c r="N19" s="439">
        <f t="shared" si="3"/>
        <v>0.183</v>
      </c>
      <c r="O19" s="439">
        <f t="shared" si="3"/>
        <v>0</v>
      </c>
      <c r="P19" s="439">
        <f t="shared" si="3"/>
        <v>0.1</v>
      </c>
      <c r="Q19" s="439">
        <f>Q16*Q17</f>
        <v>100</v>
      </c>
      <c r="R19" s="439">
        <f t="shared" ref="R19:BZ19" si="4">R16*R17/1000</f>
        <v>0</v>
      </c>
      <c r="S19" s="439">
        <f t="shared" si="4"/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0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0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1.5</v>
      </c>
      <c r="AU19" s="439">
        <f t="shared" si="4"/>
        <v>0</v>
      </c>
      <c r="AV19" s="439">
        <f t="shared" si="4"/>
        <v>10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si="4"/>
        <v>0</v>
      </c>
      <c r="BQ19" s="439">
        <f t="shared" si="4"/>
        <v>0</v>
      </c>
      <c r="BR19" s="439">
        <f t="shared" si="4"/>
        <v>0</v>
      </c>
      <c r="BS19" s="439">
        <f t="shared" si="4"/>
        <v>0</v>
      </c>
      <c r="BT19" s="439">
        <f t="shared" si="4"/>
        <v>0</v>
      </c>
      <c r="BU19" s="439">
        <f t="shared" si="4"/>
        <v>0</v>
      </c>
      <c r="BV19" s="439">
        <f t="shared" si="4"/>
        <v>13.3</v>
      </c>
      <c r="BW19" s="439">
        <f t="shared" si="4"/>
        <v>0</v>
      </c>
      <c r="BX19" s="439">
        <f t="shared" si="4"/>
        <v>4</v>
      </c>
      <c r="BY19" s="397">
        <f t="shared" si="4"/>
        <v>0</v>
      </c>
      <c r="BZ19" s="503">
        <f t="shared" si="4"/>
        <v>3</v>
      </c>
      <c r="CA19" s="1"/>
    </row>
    <row r="20" spans="1:79" ht="15.75">
      <c r="A20" s="593" t="s">
        <v>46</v>
      </c>
      <c r="B20" s="594"/>
      <c r="C20" s="436"/>
      <c r="D20" s="440">
        <f>ССЫЛКИ!B3</f>
        <v>105</v>
      </c>
      <c r="E20" s="440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504">
        <f>ССЫЛКИ!BX3</f>
        <v>580</v>
      </c>
      <c r="CA20" s="1"/>
    </row>
    <row r="21" spans="1:79" ht="15.75" customHeight="1">
      <c r="A21" s="593" t="s">
        <v>56</v>
      </c>
      <c r="B21" s="594"/>
      <c r="C21" s="441">
        <f>SUM(D21:BZ21)</f>
        <v>7442</v>
      </c>
      <c r="D21" s="438">
        <f t="shared" ref="D21:BZ21" si="5">D19*D20</f>
        <v>577.5</v>
      </c>
      <c r="E21" s="438">
        <f t="shared" si="5"/>
        <v>0</v>
      </c>
      <c r="F21" s="438">
        <f t="shared" si="5"/>
        <v>0</v>
      </c>
      <c r="G21" s="439">
        <f t="shared" si="5"/>
        <v>0</v>
      </c>
      <c r="H21" s="439">
        <f t="shared" si="5"/>
        <v>0</v>
      </c>
      <c r="I21" s="439">
        <f t="shared" si="5"/>
        <v>0</v>
      </c>
      <c r="J21" s="439">
        <f t="shared" si="5"/>
        <v>0</v>
      </c>
      <c r="K21" s="439">
        <f t="shared" si="5"/>
        <v>0</v>
      </c>
      <c r="L21" s="439">
        <f t="shared" si="5"/>
        <v>0</v>
      </c>
      <c r="M21" s="439">
        <f t="shared" si="5"/>
        <v>132.72</v>
      </c>
      <c r="N21" s="439">
        <f t="shared" si="5"/>
        <v>1.83</v>
      </c>
      <c r="O21" s="439">
        <f t="shared" si="5"/>
        <v>0</v>
      </c>
      <c r="P21" s="439">
        <f t="shared" si="5"/>
        <v>95</v>
      </c>
      <c r="Q21" s="439">
        <f t="shared" si="5"/>
        <v>794.94999999999993</v>
      </c>
      <c r="R21" s="439">
        <f t="shared" si="5"/>
        <v>0</v>
      </c>
      <c r="S21" s="439">
        <f t="shared" si="5"/>
        <v>0</v>
      </c>
      <c r="T21" s="439">
        <f t="shared" si="5"/>
        <v>0</v>
      </c>
      <c r="U21" s="439">
        <f t="shared" si="5"/>
        <v>0</v>
      </c>
      <c r="V21" s="439">
        <f t="shared" si="5"/>
        <v>0</v>
      </c>
      <c r="W21" s="439">
        <f t="shared" si="5"/>
        <v>0</v>
      </c>
      <c r="X21" s="439">
        <f t="shared" si="5"/>
        <v>0</v>
      </c>
      <c r="Y21" s="439">
        <f t="shared" si="5"/>
        <v>0</v>
      </c>
      <c r="Z21" s="439">
        <f t="shared" si="5"/>
        <v>0</v>
      </c>
      <c r="AA21" s="439">
        <f t="shared" si="5"/>
        <v>0</v>
      </c>
      <c r="AB21" s="439">
        <f t="shared" si="5"/>
        <v>0</v>
      </c>
      <c r="AC21" s="439">
        <f t="shared" si="5"/>
        <v>0</v>
      </c>
      <c r="AD21" s="439">
        <f t="shared" si="5"/>
        <v>0</v>
      </c>
      <c r="AE21" s="439">
        <f t="shared" si="5"/>
        <v>0</v>
      </c>
      <c r="AF21" s="439">
        <f t="shared" si="5"/>
        <v>0</v>
      </c>
      <c r="AG21" s="439">
        <f t="shared" si="5"/>
        <v>0</v>
      </c>
      <c r="AH21" s="439">
        <f t="shared" si="5"/>
        <v>0</v>
      </c>
      <c r="AI21" s="439">
        <f t="shared" si="5"/>
        <v>0</v>
      </c>
      <c r="AJ21" s="439">
        <f t="shared" si="5"/>
        <v>0</v>
      </c>
      <c r="AK21" s="439">
        <f t="shared" si="5"/>
        <v>0</v>
      </c>
      <c r="AL21" s="439">
        <f t="shared" si="5"/>
        <v>0</v>
      </c>
      <c r="AM21" s="439">
        <f t="shared" si="5"/>
        <v>0</v>
      </c>
      <c r="AN21" s="439">
        <f t="shared" si="5"/>
        <v>0</v>
      </c>
      <c r="AO21" s="439">
        <f t="shared" si="5"/>
        <v>0</v>
      </c>
      <c r="AP21" s="439">
        <f t="shared" si="5"/>
        <v>0</v>
      </c>
      <c r="AQ21" s="439">
        <f t="shared" si="5"/>
        <v>0</v>
      </c>
      <c r="AR21" s="439">
        <f t="shared" si="5"/>
        <v>0</v>
      </c>
      <c r="AS21" s="439">
        <f t="shared" si="5"/>
        <v>0</v>
      </c>
      <c r="AT21" s="439">
        <f t="shared" si="5"/>
        <v>1455</v>
      </c>
      <c r="AU21" s="439">
        <f t="shared" si="5"/>
        <v>0</v>
      </c>
      <c r="AV21" s="439">
        <f t="shared" si="5"/>
        <v>950</v>
      </c>
      <c r="AW21" s="439">
        <f t="shared" si="5"/>
        <v>0</v>
      </c>
      <c r="AX21" s="439">
        <f t="shared" si="5"/>
        <v>0</v>
      </c>
      <c r="AY21" s="439">
        <f t="shared" si="5"/>
        <v>0</v>
      </c>
      <c r="AZ21" s="439">
        <f t="shared" si="5"/>
        <v>0</v>
      </c>
      <c r="BA21" s="439">
        <f t="shared" si="5"/>
        <v>0</v>
      </c>
      <c r="BB21" s="439">
        <f t="shared" si="5"/>
        <v>0</v>
      </c>
      <c r="BC21" s="439">
        <f t="shared" si="5"/>
        <v>0</v>
      </c>
      <c r="BD21" s="439">
        <f t="shared" si="5"/>
        <v>0</v>
      </c>
      <c r="BE21" s="439">
        <f t="shared" si="5"/>
        <v>0</v>
      </c>
      <c r="BF21" s="439">
        <f t="shared" si="5"/>
        <v>0</v>
      </c>
      <c r="BG21" s="439">
        <f t="shared" si="5"/>
        <v>0</v>
      </c>
      <c r="BH21" s="439">
        <f t="shared" si="5"/>
        <v>0</v>
      </c>
      <c r="BI21" s="439">
        <f t="shared" si="5"/>
        <v>0</v>
      </c>
      <c r="BJ21" s="439">
        <f t="shared" si="5"/>
        <v>0</v>
      </c>
      <c r="BK21" s="439">
        <f t="shared" si="5"/>
        <v>0</v>
      </c>
      <c r="BL21" s="439">
        <f t="shared" si="5"/>
        <v>0</v>
      </c>
      <c r="BM21" s="439">
        <f t="shared" si="5"/>
        <v>0</v>
      </c>
      <c r="BN21" s="439">
        <f t="shared" si="5"/>
        <v>0</v>
      </c>
      <c r="BO21" s="439">
        <f t="shared" si="5"/>
        <v>0</v>
      </c>
      <c r="BP21" s="439">
        <f t="shared" si="5"/>
        <v>0</v>
      </c>
      <c r="BQ21" s="439">
        <f t="shared" si="5"/>
        <v>0</v>
      </c>
      <c r="BR21" s="439">
        <f t="shared" si="5"/>
        <v>0</v>
      </c>
      <c r="BS21" s="439">
        <f t="shared" si="5"/>
        <v>0</v>
      </c>
      <c r="BT21" s="439">
        <f t="shared" si="5"/>
        <v>0</v>
      </c>
      <c r="BU21" s="439">
        <f t="shared" si="5"/>
        <v>0</v>
      </c>
      <c r="BV21" s="439">
        <f t="shared" si="5"/>
        <v>1463</v>
      </c>
      <c r="BW21" s="439">
        <f t="shared" si="5"/>
        <v>0</v>
      </c>
      <c r="BX21" s="439">
        <f t="shared" si="5"/>
        <v>232</v>
      </c>
      <c r="BY21" s="399">
        <f t="shared" si="5"/>
        <v>0</v>
      </c>
      <c r="BZ21" s="505">
        <f t="shared" si="5"/>
        <v>1740</v>
      </c>
      <c r="CA21" s="1"/>
    </row>
    <row r="22" spans="1:79" ht="15.75">
      <c r="A22" s="593" t="s">
        <v>57</v>
      </c>
      <c r="B22" s="594"/>
      <c r="C22" s="442">
        <f>C21/C18</f>
        <v>74.42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5"/>
      <c r="C23" s="25">
        <f>ROUND((((75-C22))*100+SUM(N8:N9)),4)</f>
        <v>59.83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>
        <f>ROUND((((71.71-C22))*100+SUM(N8:N10)),4)</f>
        <v>-269.17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599"/>
      <c r="B28" s="600"/>
      <c r="C28" s="15"/>
      <c r="D28" s="15">
        <f t="shared" ref="D28:BO28" si="6">SUM(D8:D15)</f>
        <v>55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0</v>
      </c>
      <c r="M28" s="15">
        <f t="shared" si="6"/>
        <v>16.8</v>
      </c>
      <c r="N28" s="15">
        <f t="shared" si="6"/>
        <v>1.83</v>
      </c>
      <c r="O28" s="15">
        <f t="shared" si="6"/>
        <v>0</v>
      </c>
      <c r="P28" s="15">
        <f t="shared" si="6"/>
        <v>1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15</v>
      </c>
      <c r="AU28" s="15">
        <f t="shared" si="6"/>
        <v>0</v>
      </c>
      <c r="AV28" s="15">
        <f t="shared" si="6"/>
        <v>100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Z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133</v>
      </c>
      <c r="BW28" s="15">
        <f t="shared" si="7"/>
        <v>0</v>
      </c>
      <c r="BX28" s="15">
        <f t="shared" si="7"/>
        <v>40</v>
      </c>
      <c r="BY28" s="16">
        <f t="shared" si="7"/>
        <v>0</v>
      </c>
      <c r="BZ28" s="16">
        <f t="shared" si="7"/>
        <v>30</v>
      </c>
      <c r="CA28" s="1"/>
    </row>
    <row r="29" spans="1:79" ht="13.9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3.9" hidden="1" customHeight="1">
      <c r="A31" s="588" t="s">
        <v>55</v>
      </c>
      <c r="B31" s="589"/>
      <c r="C31" s="20"/>
      <c r="D31" s="80">
        <f>D28*D29/1000</f>
        <v>5.5</v>
      </c>
      <c r="E31" s="22">
        <f t="shared" ref="E31:P31" si="10">E28*E29/1000</f>
        <v>0</v>
      </c>
      <c r="F31" s="22">
        <f t="shared" si="10"/>
        <v>0</v>
      </c>
      <c r="G31" s="21">
        <f>G28*G29</f>
        <v>0</v>
      </c>
      <c r="H31" s="21">
        <f t="shared" si="10"/>
        <v>0</v>
      </c>
      <c r="I31" s="21">
        <f t="shared" si="10"/>
        <v>0</v>
      </c>
      <c r="J31" s="22">
        <f t="shared" si="10"/>
        <v>0</v>
      </c>
      <c r="K31" s="22">
        <f t="shared" si="10"/>
        <v>0</v>
      </c>
      <c r="L31" s="22">
        <f t="shared" si="10"/>
        <v>0</v>
      </c>
      <c r="M31" s="22">
        <f t="shared" si="10"/>
        <v>1.68</v>
      </c>
      <c r="N31" s="22">
        <f t="shared" si="10"/>
        <v>0.183</v>
      </c>
      <c r="O31" s="22">
        <f t="shared" si="10"/>
        <v>0</v>
      </c>
      <c r="P31" s="22">
        <f t="shared" si="10"/>
        <v>0.1</v>
      </c>
      <c r="Q31" s="22">
        <f>Q28*Q29</f>
        <v>100</v>
      </c>
      <c r="R31" s="22">
        <f t="shared" ref="R31:BZ31" si="11">R28*R29/1000</f>
        <v>0</v>
      </c>
      <c r="S31" s="22">
        <f t="shared" si="11"/>
        <v>0</v>
      </c>
      <c r="T31" s="22">
        <f t="shared" si="11"/>
        <v>0</v>
      </c>
      <c r="U31" s="22">
        <f t="shared" si="11"/>
        <v>0</v>
      </c>
      <c r="V31" s="22">
        <f t="shared" si="11"/>
        <v>0</v>
      </c>
      <c r="W31" s="22">
        <f t="shared" si="11"/>
        <v>0</v>
      </c>
      <c r="X31" s="22">
        <f t="shared" si="11"/>
        <v>0</v>
      </c>
      <c r="Y31" s="22">
        <f t="shared" si="11"/>
        <v>0</v>
      </c>
      <c r="Z31" s="22">
        <f t="shared" si="11"/>
        <v>0</v>
      </c>
      <c r="AA31" s="22">
        <f t="shared" si="11"/>
        <v>0</v>
      </c>
      <c r="AB31" s="22">
        <f t="shared" si="11"/>
        <v>0</v>
      </c>
      <c r="AC31" s="22">
        <f t="shared" si="11"/>
        <v>0</v>
      </c>
      <c r="AD31" s="22">
        <f t="shared" si="11"/>
        <v>0</v>
      </c>
      <c r="AE31" s="22">
        <f t="shared" si="11"/>
        <v>0</v>
      </c>
      <c r="AF31" s="22">
        <f t="shared" si="11"/>
        <v>0</v>
      </c>
      <c r="AG31" s="22">
        <f t="shared" si="11"/>
        <v>0</v>
      </c>
      <c r="AH31" s="22">
        <f t="shared" si="11"/>
        <v>0</v>
      </c>
      <c r="AI31" s="22">
        <f t="shared" si="11"/>
        <v>0</v>
      </c>
      <c r="AJ31" s="22">
        <f t="shared" si="11"/>
        <v>0</v>
      </c>
      <c r="AK31" s="22">
        <f t="shared" si="11"/>
        <v>0</v>
      </c>
      <c r="AL31" s="22">
        <f t="shared" si="11"/>
        <v>0</v>
      </c>
      <c r="AM31" s="22">
        <f t="shared" si="11"/>
        <v>0</v>
      </c>
      <c r="AN31" s="22">
        <f t="shared" si="11"/>
        <v>0</v>
      </c>
      <c r="AO31" s="22">
        <f t="shared" si="11"/>
        <v>0</v>
      </c>
      <c r="AP31" s="22">
        <f t="shared" si="11"/>
        <v>0</v>
      </c>
      <c r="AQ31" s="22">
        <f t="shared" si="11"/>
        <v>0</v>
      </c>
      <c r="AR31" s="22">
        <f t="shared" si="11"/>
        <v>0</v>
      </c>
      <c r="AS31" s="22">
        <f t="shared" si="11"/>
        <v>0</v>
      </c>
      <c r="AT31" s="22">
        <f t="shared" si="11"/>
        <v>1.5</v>
      </c>
      <c r="AU31" s="22">
        <f t="shared" si="11"/>
        <v>0</v>
      </c>
      <c r="AV31" s="22">
        <f t="shared" si="11"/>
        <v>10</v>
      </c>
      <c r="AW31" s="22">
        <f t="shared" si="11"/>
        <v>0</v>
      </c>
      <c r="AX31" s="22">
        <f t="shared" si="11"/>
        <v>0</v>
      </c>
      <c r="AY31" s="22">
        <f t="shared" si="11"/>
        <v>0</v>
      </c>
      <c r="AZ31" s="22">
        <f t="shared" si="11"/>
        <v>0</v>
      </c>
      <c r="BA31" s="22">
        <f t="shared" si="11"/>
        <v>0</v>
      </c>
      <c r="BB31" s="22">
        <f t="shared" si="11"/>
        <v>0</v>
      </c>
      <c r="BC31" s="22">
        <f t="shared" si="11"/>
        <v>0</v>
      </c>
      <c r="BD31" s="22">
        <f t="shared" si="11"/>
        <v>0</v>
      </c>
      <c r="BE31" s="22">
        <f t="shared" si="11"/>
        <v>0</v>
      </c>
      <c r="BF31" s="22">
        <f t="shared" si="11"/>
        <v>0</v>
      </c>
      <c r="BG31" s="22">
        <f t="shared" si="11"/>
        <v>0</v>
      </c>
      <c r="BH31" s="22">
        <f t="shared" si="11"/>
        <v>0</v>
      </c>
      <c r="BI31" s="22">
        <f t="shared" si="11"/>
        <v>0</v>
      </c>
      <c r="BJ31" s="22">
        <f t="shared" si="11"/>
        <v>0</v>
      </c>
      <c r="BK31" s="22">
        <f t="shared" si="11"/>
        <v>0</v>
      </c>
      <c r="BL31" s="22">
        <f t="shared" si="11"/>
        <v>0</v>
      </c>
      <c r="BM31" s="22">
        <f t="shared" si="11"/>
        <v>0</v>
      </c>
      <c r="BN31" s="22">
        <f t="shared" si="11"/>
        <v>0</v>
      </c>
      <c r="BO31" s="22">
        <f t="shared" si="11"/>
        <v>0</v>
      </c>
      <c r="BP31" s="22">
        <f t="shared" si="11"/>
        <v>0</v>
      </c>
      <c r="BQ31" s="22">
        <f t="shared" si="11"/>
        <v>0</v>
      </c>
      <c r="BR31" s="22">
        <f t="shared" si="11"/>
        <v>0</v>
      </c>
      <c r="BS31" s="22">
        <f t="shared" si="11"/>
        <v>0</v>
      </c>
      <c r="BT31" s="22">
        <f t="shared" si="11"/>
        <v>0</v>
      </c>
      <c r="BU31" s="22">
        <f t="shared" si="11"/>
        <v>0</v>
      </c>
      <c r="BV31" s="22">
        <f t="shared" si="11"/>
        <v>13.3</v>
      </c>
      <c r="BW31" s="22">
        <f t="shared" si="11"/>
        <v>0</v>
      </c>
      <c r="BX31" s="22">
        <f t="shared" si="11"/>
        <v>4</v>
      </c>
      <c r="BY31" s="22">
        <f t="shared" si="11"/>
        <v>0</v>
      </c>
      <c r="BZ31" s="22">
        <f t="shared" si="11"/>
        <v>3</v>
      </c>
      <c r="CA31" s="1"/>
    </row>
    <row r="32" spans="1:79" ht="13.9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3.9" hidden="1" customHeight="1">
      <c r="A33" s="588" t="s">
        <v>56</v>
      </c>
      <c r="B33" s="589"/>
      <c r="C33" s="77">
        <f>SUM(D33:BZ33)</f>
        <v>7442</v>
      </c>
      <c r="D33" s="24">
        <f>D31*D32</f>
        <v>577.5</v>
      </c>
      <c r="E33" s="24">
        <f t="shared" ref="E33:BP33" si="12">E31*E32</f>
        <v>0</v>
      </c>
      <c r="F33" s="24">
        <f t="shared" si="12"/>
        <v>0</v>
      </c>
      <c r="G33" s="24">
        <f t="shared" si="12"/>
        <v>0</v>
      </c>
      <c r="H33" s="24">
        <f t="shared" si="12"/>
        <v>0</v>
      </c>
      <c r="I33" s="24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0</v>
      </c>
      <c r="M33" s="92">
        <f t="shared" si="12"/>
        <v>132.72</v>
      </c>
      <c r="N33" s="92">
        <f t="shared" si="12"/>
        <v>1.83</v>
      </c>
      <c r="O33" s="92">
        <f t="shared" si="12"/>
        <v>0</v>
      </c>
      <c r="P33" s="92">
        <f t="shared" si="12"/>
        <v>95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1455</v>
      </c>
      <c r="AU33" s="92">
        <f t="shared" si="12"/>
        <v>0</v>
      </c>
      <c r="AV33" s="92">
        <f t="shared" si="12"/>
        <v>950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1463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3.9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72"/>
      <c r="B36" s="196" t="s">
        <v>292</v>
      </c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 t="str">
        <f>IF(BY21=BY52,"х",FALSE)</f>
        <v>х</v>
      </c>
      <c r="BZ36" s="173"/>
      <c r="CA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59.7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>
      <c r="A39" s="591" t="s">
        <v>66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3.2</v>
      </c>
      <c r="M39" s="177"/>
      <c r="N39" s="177">
        <v>0.84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2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>
        <v>50</v>
      </c>
      <c r="BC39" s="177"/>
      <c r="BD39" s="177"/>
      <c r="BE39" s="177"/>
      <c r="BF39" s="177"/>
      <c r="BG39" s="177"/>
      <c r="BH39" s="177"/>
      <c r="BI39" s="177">
        <v>23</v>
      </c>
      <c r="BJ39" s="177">
        <v>23</v>
      </c>
      <c r="BK39" s="177">
        <v>8</v>
      </c>
      <c r="BL39" s="177">
        <v>14</v>
      </c>
      <c r="BM39" s="177"/>
      <c r="BN39" s="177"/>
      <c r="BO39" s="177">
        <v>17</v>
      </c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8">
        <f t="shared" ref="CA39:CA44" si="14">SUMPRODUCT($E39:$BZ39,$E$51:$BZ$51)/1000</f>
        <v>16.9542</v>
      </c>
    </row>
    <row r="40" spans="1:79">
      <c r="A40" s="599" t="s">
        <v>330</v>
      </c>
      <c r="B40" s="600"/>
      <c r="C40" s="177"/>
      <c r="D40" s="177"/>
      <c r="E40" s="177">
        <v>60</v>
      </c>
      <c r="F40" s="177"/>
      <c r="G40" s="177"/>
      <c r="H40" s="177"/>
      <c r="I40" s="177"/>
      <c r="J40" s="177"/>
      <c r="K40" s="177"/>
      <c r="L40" s="15">
        <v>3.2</v>
      </c>
      <c r="M40" s="177"/>
      <c r="N40" s="177">
        <v>0.9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>
        <v>45</v>
      </c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248">
        <f t="shared" si="14"/>
        <v>40.927800000000005</v>
      </c>
    </row>
    <row r="41" spans="1:79">
      <c r="A41" s="599" t="s">
        <v>45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>
        <v>112</v>
      </c>
      <c r="BW41" s="177"/>
      <c r="BX41" s="177"/>
      <c r="BY41" s="193"/>
      <c r="BZ41" s="193"/>
      <c r="CA41" s="248">
        <f t="shared" si="14"/>
        <v>12.32</v>
      </c>
    </row>
    <row r="42" spans="1:79">
      <c r="A42" s="599" t="s">
        <v>331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>
        <v>0</v>
      </c>
      <c r="BX42" s="177">
        <v>40</v>
      </c>
      <c r="BY42" s="193"/>
      <c r="BZ42" s="193"/>
      <c r="CA42" s="248">
        <f t="shared" si="14"/>
        <v>2.3199999999999998</v>
      </c>
    </row>
    <row r="43" spans="1:79">
      <c r="A43" s="599" t="s">
        <v>286</v>
      </c>
      <c r="B43" s="600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>
        <v>12</v>
      </c>
      <c r="N43" s="177"/>
      <c r="O43" s="177"/>
      <c r="P43" s="177">
        <v>1</v>
      </c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93"/>
      <c r="BZ43" s="193"/>
      <c r="CA43" s="248">
        <f t="shared" si="14"/>
        <v>1.8979999999999999</v>
      </c>
    </row>
    <row r="44" spans="1:79">
      <c r="A44" s="599"/>
      <c r="B44" s="600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93"/>
      <c r="BZ44" s="193"/>
      <c r="CA44" s="248">
        <f t="shared" si="14"/>
        <v>0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93"/>
      <c r="BZ45" s="193"/>
      <c r="CA45" s="248"/>
    </row>
    <row r="46" spans="1:79" ht="13.9" hidden="1" customHeight="1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93"/>
      <c r="BZ46" s="193"/>
      <c r="CA46" s="172"/>
    </row>
    <row r="47" spans="1:79" ht="13.9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60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6.4</v>
      </c>
      <c r="M47" s="177">
        <f t="shared" si="15"/>
        <v>12</v>
      </c>
      <c r="N47" s="177">
        <f t="shared" si="15"/>
        <v>1.74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2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45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2</v>
      </c>
      <c r="AU47" s="177">
        <f t="shared" si="15"/>
        <v>0</v>
      </c>
      <c r="AV47" s="177">
        <f t="shared" si="15"/>
        <v>0</v>
      </c>
      <c r="AW47" s="177">
        <f t="shared" si="15"/>
        <v>0</v>
      </c>
      <c r="AX47" s="177">
        <f t="shared" si="15"/>
        <v>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50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23</v>
      </c>
      <c r="BJ47" s="177">
        <f t="shared" si="15"/>
        <v>23</v>
      </c>
      <c r="BK47" s="177">
        <f t="shared" si="15"/>
        <v>8</v>
      </c>
      <c r="BL47" s="177">
        <f t="shared" si="15"/>
        <v>14</v>
      </c>
      <c r="BM47" s="177">
        <f t="shared" si="15"/>
        <v>0</v>
      </c>
      <c r="BN47" s="177">
        <f t="shared" si="15"/>
        <v>0</v>
      </c>
      <c r="BO47" s="177">
        <f t="shared" si="15"/>
        <v>17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112</v>
      </c>
      <c r="BW47" s="177">
        <f t="shared" si="16"/>
        <v>0</v>
      </c>
      <c r="BX47" s="177">
        <f t="shared" si="16"/>
        <v>40</v>
      </c>
      <c r="BY47" s="193">
        <f t="shared" si="16"/>
        <v>0</v>
      </c>
      <c r="BZ47" s="193">
        <f t="shared" si="16"/>
        <v>0</v>
      </c>
      <c r="CA47" s="172"/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>C48</f>
        <v>100</v>
      </c>
      <c r="E48" s="177">
        <f t="shared" ref="E48:BP48" si="17">D48</f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si="17"/>
        <v>100</v>
      </c>
      <c r="BQ48" s="177">
        <f t="shared" ref="BQ48:BZ48" si="18">BP48</f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94">
        <f t="shared" si="18"/>
        <v>100</v>
      </c>
      <c r="BZ48" s="194">
        <f t="shared" si="18"/>
        <v>100</v>
      </c>
      <c r="CA48" s="172"/>
    </row>
    <row r="49" spans="1:79" ht="15.75" customHeight="1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5.75" customHeight="1" thickTop="1">
      <c r="A50" s="593" t="s">
        <v>55</v>
      </c>
      <c r="B50" s="594"/>
      <c r="C50" s="415"/>
      <c r="D50" s="443">
        <f>D47*D48/1000</f>
        <v>0</v>
      </c>
      <c r="E50" s="444">
        <f>E47*E48/1000</f>
        <v>6</v>
      </c>
      <c r="F50" s="444">
        <f>F47*F48/1000</f>
        <v>0</v>
      </c>
      <c r="G50" s="444">
        <f>G47*G48</f>
        <v>0</v>
      </c>
      <c r="H50" s="444">
        <f>H47*H48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9">L47*L48/1000</f>
        <v>0.64</v>
      </c>
      <c r="M50" s="444">
        <f t="shared" si="19"/>
        <v>1.2</v>
      </c>
      <c r="N50" s="444">
        <f t="shared" si="19"/>
        <v>0.17399999999999999</v>
      </c>
      <c r="O50" s="444">
        <f t="shared" si="19"/>
        <v>0</v>
      </c>
      <c r="P50" s="444">
        <f t="shared" si="19"/>
        <v>0.1</v>
      </c>
      <c r="Q50" s="444">
        <f>Q47*Q48</f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0.2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0</v>
      </c>
      <c r="AO50" s="444">
        <f t="shared" si="19"/>
        <v>4.5</v>
      </c>
      <c r="AP50" s="444">
        <f t="shared" si="19"/>
        <v>0</v>
      </c>
      <c r="AQ50" s="444">
        <f t="shared" si="19"/>
        <v>0</v>
      </c>
      <c r="AR50" s="444">
        <f t="shared" si="19"/>
        <v>0</v>
      </c>
      <c r="AS50" s="444">
        <f t="shared" si="19"/>
        <v>0</v>
      </c>
      <c r="AT50" s="444">
        <f t="shared" si="19"/>
        <v>0.2</v>
      </c>
      <c r="AU50" s="444">
        <f t="shared" si="19"/>
        <v>0</v>
      </c>
      <c r="AV50" s="444">
        <f t="shared" si="19"/>
        <v>0</v>
      </c>
      <c r="AW50" s="444">
        <f t="shared" si="19"/>
        <v>0</v>
      </c>
      <c r="AX50" s="444">
        <f t="shared" si="19"/>
        <v>0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5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2.2999999999999998</v>
      </c>
      <c r="BJ50" s="444">
        <f t="shared" si="19"/>
        <v>2.2999999999999998</v>
      </c>
      <c r="BK50" s="444">
        <f t="shared" si="19"/>
        <v>0.8</v>
      </c>
      <c r="BL50" s="444">
        <f t="shared" si="19"/>
        <v>1.4</v>
      </c>
      <c r="BM50" s="444">
        <f t="shared" si="19"/>
        <v>0</v>
      </c>
      <c r="BN50" s="444">
        <f t="shared" si="19"/>
        <v>0</v>
      </c>
      <c r="BO50" s="444">
        <f t="shared" si="19"/>
        <v>1.7</v>
      </c>
      <c r="BP50" s="444">
        <f>BP47*BP48/1000</f>
        <v>0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11.2</v>
      </c>
      <c r="BW50" s="444">
        <f>BW47*BW48/1000</f>
        <v>0</v>
      </c>
      <c r="BX50" s="444">
        <f>BX47*BX48/1000</f>
        <v>4</v>
      </c>
      <c r="BY50" s="401">
        <f>BY47*BY48/1000</f>
        <v>0</v>
      </c>
      <c r="BZ50" s="506">
        <f>BZ47*BZ48/1000</f>
        <v>0</v>
      </c>
      <c r="CA50" s="172"/>
    </row>
    <row r="51" spans="1:79" ht="15.75" customHeight="1">
      <c r="A51" s="593" t="s">
        <v>46</v>
      </c>
      <c r="B51" s="594"/>
      <c r="C51" s="415"/>
      <c r="D51" s="445">
        <f>ССЫЛКИ!B3</f>
        <v>105</v>
      </c>
      <c r="E51" s="445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507">
        <f>ССЫЛКИ!BX3</f>
        <v>580</v>
      </c>
      <c r="CA51" s="172"/>
    </row>
    <row r="52" spans="1:79" ht="15.75" customHeight="1">
      <c r="A52" s="593" t="s">
        <v>56</v>
      </c>
      <c r="B52" s="594"/>
      <c r="C52" s="446">
        <f>SUM(D52:BZ52)</f>
        <v>7442.0000000000009</v>
      </c>
      <c r="D52" s="443">
        <f t="shared" ref="D52:BZ52" si="20">D50*D51</f>
        <v>0</v>
      </c>
      <c r="E52" s="443">
        <f t="shared" si="20"/>
        <v>3540</v>
      </c>
      <c r="F52" s="443">
        <f t="shared" si="20"/>
        <v>0</v>
      </c>
      <c r="G52" s="444">
        <f t="shared" si="20"/>
        <v>0</v>
      </c>
      <c r="H52" s="444">
        <f t="shared" si="20"/>
        <v>0</v>
      </c>
      <c r="I52" s="444">
        <f t="shared" si="20"/>
        <v>0</v>
      </c>
      <c r="J52" s="444">
        <f t="shared" si="20"/>
        <v>0</v>
      </c>
      <c r="K52" s="444">
        <f t="shared" si="20"/>
        <v>0</v>
      </c>
      <c r="L52" s="444">
        <f t="shared" si="20"/>
        <v>85.76</v>
      </c>
      <c r="M52" s="444">
        <f t="shared" si="20"/>
        <v>94.8</v>
      </c>
      <c r="N52" s="444">
        <f t="shared" si="20"/>
        <v>1.7399999999999998</v>
      </c>
      <c r="O52" s="444">
        <f t="shared" si="20"/>
        <v>0</v>
      </c>
      <c r="P52" s="444">
        <f t="shared" si="20"/>
        <v>95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38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0</v>
      </c>
      <c r="AO52" s="444">
        <f t="shared" si="20"/>
        <v>315</v>
      </c>
      <c r="AP52" s="444">
        <f t="shared" si="20"/>
        <v>0</v>
      </c>
      <c r="AQ52" s="444">
        <f t="shared" si="20"/>
        <v>0</v>
      </c>
      <c r="AR52" s="444">
        <f t="shared" si="20"/>
        <v>0</v>
      </c>
      <c r="AS52" s="444">
        <f t="shared" si="20"/>
        <v>0</v>
      </c>
      <c r="AT52" s="444">
        <f t="shared" si="20"/>
        <v>194</v>
      </c>
      <c r="AU52" s="444">
        <f t="shared" si="20"/>
        <v>0</v>
      </c>
      <c r="AV52" s="444">
        <f t="shared" si="20"/>
        <v>0</v>
      </c>
      <c r="AW52" s="444">
        <f t="shared" si="20"/>
        <v>0</v>
      </c>
      <c r="AX52" s="444">
        <f t="shared" si="20"/>
        <v>0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1200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105.8</v>
      </c>
      <c r="BJ52" s="444">
        <f t="shared" si="20"/>
        <v>105.8</v>
      </c>
      <c r="BK52" s="444">
        <f t="shared" si="20"/>
        <v>28</v>
      </c>
      <c r="BL52" s="444">
        <f t="shared" si="20"/>
        <v>84</v>
      </c>
      <c r="BM52" s="444">
        <f t="shared" si="20"/>
        <v>0</v>
      </c>
      <c r="BN52" s="444">
        <f t="shared" si="20"/>
        <v>0</v>
      </c>
      <c r="BO52" s="444">
        <f t="shared" si="20"/>
        <v>90.1</v>
      </c>
      <c r="BP52" s="444">
        <f t="shared" si="20"/>
        <v>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1232</v>
      </c>
      <c r="BW52" s="444">
        <f t="shared" si="20"/>
        <v>0</v>
      </c>
      <c r="BX52" s="444">
        <f t="shared" si="20"/>
        <v>232</v>
      </c>
      <c r="BY52" s="403">
        <f t="shared" si="20"/>
        <v>0</v>
      </c>
      <c r="BZ52" s="508">
        <f t="shared" si="20"/>
        <v>0</v>
      </c>
      <c r="CA52" s="172"/>
    </row>
    <row r="53" spans="1:79" ht="15.75">
      <c r="A53" s="593" t="s">
        <v>57</v>
      </c>
      <c r="B53" s="594"/>
      <c r="C53" s="447">
        <f>C52/C49</f>
        <v>74.420000000000016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t="13.9" hidden="1" customHeight="1">
      <c r="A54" s="1"/>
      <c r="B54" s="174" t="s">
        <v>292</v>
      </c>
      <c r="C54" s="1">
        <f>ROUND((((75-C53))*100+SUM(N39:N44)),4)</f>
        <v>59.74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3.9" hidden="1" customHeight="1">
      <c r="A55" s="612"/>
      <c r="B55" s="613"/>
      <c r="C55" s="177"/>
      <c r="D55" s="177">
        <f t="shared" ref="D55:K55" si="21">SUM(D39:D45)</f>
        <v>0</v>
      </c>
      <c r="E55" s="177">
        <f t="shared" si="21"/>
        <v>60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6.4</v>
      </c>
      <c r="M55" s="177">
        <f t="shared" ref="M55:BX55" si="22">SUM(M39:M45)</f>
        <v>12</v>
      </c>
      <c r="N55" s="177">
        <f t="shared" si="22"/>
        <v>1.74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2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45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2</v>
      </c>
      <c r="AU55" s="177">
        <f t="shared" si="22"/>
        <v>0</v>
      </c>
      <c r="AV55" s="177">
        <f t="shared" si="22"/>
        <v>0</v>
      </c>
      <c r="AW55" s="177">
        <f t="shared" si="22"/>
        <v>0</v>
      </c>
      <c r="AX55" s="177">
        <f t="shared" si="22"/>
        <v>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50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23</v>
      </c>
      <c r="BJ55" s="177">
        <f t="shared" si="22"/>
        <v>23</v>
      </c>
      <c r="BK55" s="177">
        <f t="shared" si="22"/>
        <v>8</v>
      </c>
      <c r="BL55" s="177">
        <f t="shared" si="22"/>
        <v>14</v>
      </c>
      <c r="BM55" s="177">
        <f t="shared" si="22"/>
        <v>0</v>
      </c>
      <c r="BN55" s="177">
        <f t="shared" si="22"/>
        <v>0</v>
      </c>
      <c r="BO55" s="177">
        <f t="shared" si="22"/>
        <v>17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112</v>
      </c>
      <c r="BW55" s="177">
        <f t="shared" si="22"/>
        <v>0</v>
      </c>
      <c r="BX55" s="177">
        <f t="shared" si="22"/>
        <v>40</v>
      </c>
      <c r="BY55" s="193">
        <f>SUM(BY35:BY43)</f>
        <v>0</v>
      </c>
      <c r="BZ55" s="193">
        <f>SUM(BZ35:BZ43)</f>
        <v>0</v>
      </c>
      <c r="CA55" s="172"/>
    </row>
    <row r="56" spans="1:79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94">
        <f t="shared" si="24"/>
        <v>100</v>
      </c>
      <c r="BZ56" s="194">
        <f t="shared" si="24"/>
        <v>100</v>
      </c>
      <c r="CA56" s="172"/>
    </row>
    <row r="57" spans="1:79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t="13.9" hidden="1" customHeight="1">
      <c r="A58" s="618" t="s">
        <v>55</v>
      </c>
      <c r="B58" s="619"/>
      <c r="C58" s="178"/>
      <c r="D58" s="187">
        <f>D55*D56/1000</f>
        <v>0</v>
      </c>
      <c r="E58" s="181">
        <f>E55*E56/1000</f>
        <v>6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0.64</v>
      </c>
      <c r="M58" s="181">
        <f t="shared" si="25"/>
        <v>1.2</v>
      </c>
      <c r="N58" s="181">
        <f t="shared" si="25"/>
        <v>0.17399999999999999</v>
      </c>
      <c r="O58" s="181">
        <f t="shared" si="25"/>
        <v>0</v>
      </c>
      <c r="P58" s="181">
        <f t="shared" si="25"/>
        <v>0.1</v>
      </c>
      <c r="Q58" s="181">
        <f>Q55*Q56</f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0.2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4.5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0.2</v>
      </c>
      <c r="AU58" s="181">
        <f t="shared" si="25"/>
        <v>0</v>
      </c>
      <c r="AV58" s="181">
        <f t="shared" si="25"/>
        <v>0</v>
      </c>
      <c r="AW58" s="181">
        <f t="shared" si="25"/>
        <v>0</v>
      </c>
      <c r="AX58" s="181">
        <f t="shared" si="25"/>
        <v>0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5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2.2999999999999998</v>
      </c>
      <c r="BJ58" s="181">
        <f t="shared" si="25"/>
        <v>2.2999999999999998</v>
      </c>
      <c r="BK58" s="181">
        <f t="shared" si="25"/>
        <v>0.8</v>
      </c>
      <c r="BL58" s="181">
        <f t="shared" si="25"/>
        <v>1.4</v>
      </c>
      <c r="BM58" s="181">
        <f t="shared" si="25"/>
        <v>0</v>
      </c>
      <c r="BN58" s="181">
        <f t="shared" si="25"/>
        <v>0</v>
      </c>
      <c r="BO58" s="181">
        <f t="shared" si="25"/>
        <v>1.7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11.2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  <c r="CA58" s="172"/>
    </row>
    <row r="59" spans="1:79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t="13.9" hidden="1" customHeight="1">
      <c r="A60" s="618" t="s">
        <v>56</v>
      </c>
      <c r="B60" s="619"/>
      <c r="C60" s="189">
        <f>SUM(D60:BZ60)</f>
        <v>7442.0000000000009</v>
      </c>
      <c r="D60" s="183">
        <f>D58*D59</f>
        <v>0</v>
      </c>
      <c r="E60" s="183">
        <f t="shared" ref="E60:BP60" si="26">E58*E59</f>
        <v>3540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85.76</v>
      </c>
      <c r="M60" s="191">
        <f t="shared" si="26"/>
        <v>94.8</v>
      </c>
      <c r="N60" s="191">
        <f t="shared" si="26"/>
        <v>1.7399999999999998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38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315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194</v>
      </c>
      <c r="AU60" s="191">
        <f t="shared" si="26"/>
        <v>0</v>
      </c>
      <c r="AV60" s="191">
        <f t="shared" si="26"/>
        <v>0</v>
      </c>
      <c r="AW60" s="191">
        <f t="shared" si="26"/>
        <v>0</v>
      </c>
      <c r="AX60" s="191">
        <f t="shared" si="26"/>
        <v>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1200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105.8</v>
      </c>
      <c r="BJ60" s="191">
        <f t="shared" si="26"/>
        <v>105.8</v>
      </c>
      <c r="BK60" s="191">
        <f t="shared" si="26"/>
        <v>28</v>
      </c>
      <c r="BL60" s="191">
        <f t="shared" si="26"/>
        <v>84</v>
      </c>
      <c r="BM60" s="191">
        <f t="shared" si="26"/>
        <v>0</v>
      </c>
      <c r="BN60" s="191">
        <f t="shared" si="26"/>
        <v>0</v>
      </c>
      <c r="BO60" s="191">
        <f t="shared" si="26"/>
        <v>90.1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1232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t="13.9" hidden="1" customHeight="1">
      <c r="A61" s="618" t="s">
        <v>57</v>
      </c>
      <c r="B61" s="620"/>
      <c r="C61" s="190">
        <f>C60/C57</f>
        <v>74.420000000000016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>
        <f>ROUND((((71.71-C22))*100+SUM(N39:N41)),4)</f>
        <v>-269.26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3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1:B11"/>
    <mergeCell ref="A13:B13"/>
    <mergeCell ref="A9:B9"/>
    <mergeCell ref="A12:B12"/>
    <mergeCell ref="A10:B10"/>
    <mergeCell ref="A14:B14"/>
    <mergeCell ref="A1:BK1"/>
    <mergeCell ref="A2:BK2"/>
    <mergeCell ref="B3:BK3"/>
    <mergeCell ref="C4:BX4"/>
    <mergeCell ref="L5:AB5"/>
    <mergeCell ref="A37:B38"/>
    <mergeCell ref="D37:BX37"/>
    <mergeCell ref="A44:B44"/>
    <mergeCell ref="A47:B47"/>
    <mergeCell ref="A48:B48"/>
    <mergeCell ref="A45:B45"/>
    <mergeCell ref="A39:B39"/>
    <mergeCell ref="A40:B40"/>
    <mergeCell ref="A41:B41"/>
    <mergeCell ref="A42:B42"/>
    <mergeCell ref="A43:B43"/>
    <mergeCell ref="A46:B46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B1000"/>
  <sheetViews>
    <sheetView zoomScale="80" zoomScaleNormal="80" workbookViewId="0">
      <selection activeCell="BB22" sqref="BB22"/>
    </sheetView>
  </sheetViews>
  <sheetFormatPr defaultColWidth="9" defaultRowHeight="15" customHeight="1"/>
  <cols>
    <col min="1" max="1" width="13.625" bestFit="1" customWidth="1"/>
    <col min="2" max="2" width="19.625" customWidth="1"/>
    <col min="3" max="3" width="9.625" customWidth="1"/>
    <col min="4" max="4" width="9.25" hidden="1" customWidth="1"/>
    <col min="5" max="6" width="8.375" hidden="1" customWidth="1"/>
    <col min="7" max="7" width="7.375" hidden="1" customWidth="1"/>
    <col min="8" max="11" width="8.375" hidden="1" customWidth="1"/>
    <col min="12" max="12" width="9.25" bestFit="1" customWidth="1"/>
    <col min="13" max="13" width="7.375" hidden="1" customWidth="1"/>
    <col min="14" max="14" width="8.125" bestFit="1" customWidth="1"/>
    <col min="15" max="15" width="8.375" hidden="1" customWidth="1"/>
    <col min="16" max="16" width="9.125" hidden="1" customWidth="1"/>
    <col min="17" max="17" width="9.625" bestFit="1" customWidth="1"/>
    <col min="18" max="18" width="9.25" hidden="1" customWidth="1"/>
    <col min="19" max="19" width="9.5" hidden="1" customWidth="1"/>
    <col min="20" max="21" width="9.125" hidden="1" customWidth="1"/>
    <col min="22" max="22" width="9.25" bestFit="1" customWidth="1"/>
    <col min="23" max="23" width="9.25" hidden="1" customWidth="1"/>
    <col min="24" max="24" width="8.375" hidden="1" customWidth="1"/>
    <col min="25" max="25" width="7.375" hidden="1" customWidth="1"/>
    <col min="26" max="26" width="8.375" hidden="1" customWidth="1"/>
    <col min="27" max="27" width="9.625" bestFit="1" customWidth="1"/>
    <col min="28" max="30" width="8.375" hidden="1" customWidth="1"/>
    <col min="31" max="39" width="7.375" hidden="1" customWidth="1"/>
    <col min="40" max="40" width="9.25" bestFit="1" customWidth="1"/>
    <col min="41" max="41" width="7.375" hidden="1" customWidth="1"/>
    <col min="42" max="44" width="8.375" hidden="1" customWidth="1"/>
    <col min="45" max="45" width="7.375" hidden="1" customWidth="1"/>
    <col min="46" max="46" width="8.375" hidden="1" customWidth="1"/>
    <col min="47" max="48" width="7.375" hidden="1" customWidth="1"/>
    <col min="49" max="49" width="8.375" hidden="1" customWidth="1"/>
    <col min="50" max="50" width="9.25" bestFit="1" customWidth="1"/>
    <col min="51" max="51" width="8.375" hidden="1" customWidth="1"/>
    <col min="52" max="52" width="7.375" hidden="1" customWidth="1"/>
    <col min="53" max="53" width="8.375" hidden="1" customWidth="1"/>
    <col min="54" max="54" width="9.625" bestFit="1" customWidth="1"/>
    <col min="55" max="59" width="8.375" hidden="1" customWidth="1"/>
    <col min="60" max="60" width="7.375" hidden="1" customWidth="1"/>
    <col min="61" max="61" width="8.5" bestFit="1" customWidth="1"/>
    <col min="62" max="62" width="8.25" bestFit="1" customWidth="1"/>
    <col min="63" max="63" width="8.125" bestFit="1" customWidth="1"/>
    <col min="64" max="64" width="8.5" bestFit="1" customWidth="1"/>
    <col min="65" max="66" width="8.375" hidden="1" customWidth="1"/>
    <col min="67" max="67" width="7.375" hidden="1" customWidth="1"/>
    <col min="68" max="68" width="9.5" bestFit="1" customWidth="1"/>
    <col min="69" max="69" width="9.625" hidden="1" customWidth="1"/>
    <col min="70" max="73" width="8.375" hidden="1" customWidth="1"/>
    <col min="74" max="74" width="9.5" bestFit="1" customWidth="1"/>
    <col min="75" max="75" width="7.375" hidden="1" customWidth="1"/>
    <col min="76" max="76" width="8.5" bestFit="1" customWidth="1"/>
    <col min="77" max="77" width="8.375" hidden="1" customWidth="1"/>
    <col min="78" max="78" width="9.5" hidden="1" customWidth="1"/>
    <col min="79" max="79" width="7.625" hidden="1" customWidth="1"/>
  </cols>
  <sheetData>
    <row r="1" spans="1:80" ht="18.75">
      <c r="A1" s="644" t="str">
        <f>'Автомат. ввод'!N10</f>
        <v>МКОУ " _________________ СОШ"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0" ht="15.75">
      <c r="A2" s="645" t="s">
        <v>47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0" ht="15.75">
      <c r="B4" s="31">
        <v>22</v>
      </c>
      <c r="C4" s="646" t="str">
        <f>ССЫЛКИ!A5</f>
        <v>Октябрь 2024 г.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0" ht="23.25">
      <c r="B5" s="269" t="s">
        <v>290</v>
      </c>
      <c r="C5" s="30"/>
      <c r="D5" s="30"/>
      <c r="E5" s="30"/>
      <c r="F5" s="30"/>
      <c r="G5" s="30"/>
      <c r="H5" s="30"/>
      <c r="I5" s="30"/>
      <c r="J5" s="30"/>
      <c r="K5" s="32"/>
      <c r="L5" s="648" t="str">
        <f>VLOOKUP(B4,Общее_количество_учащихся,2,FALSE)</f>
        <v>Вторник</v>
      </c>
      <c r="M5" s="684"/>
      <c r="N5" s="684"/>
      <c r="O5" s="684"/>
      <c r="P5" s="684"/>
      <c r="Q5" s="684"/>
      <c r="R5" s="684"/>
      <c r="S5" s="684"/>
      <c r="T5" s="684"/>
      <c r="U5" s="684"/>
      <c r="V5" s="684"/>
      <c r="W5" s="684"/>
      <c r="X5" s="684"/>
      <c r="Y5" s="684"/>
      <c r="Z5" s="684"/>
      <c r="AA5" s="684"/>
      <c r="AB5" s="68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5" customHeight="1">
      <c r="A6" s="628" t="s">
        <v>50</v>
      </c>
      <c r="B6" s="685"/>
      <c r="C6" s="34"/>
      <c r="D6" s="632" t="s">
        <v>51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0" ht="212.25" customHeight="1">
      <c r="A7" s="686"/>
      <c r="B7" s="665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638" t="s">
        <v>52</v>
      </c>
      <c r="B8" s="666"/>
      <c r="C8" s="43"/>
      <c r="D8" s="35"/>
      <c r="E8" s="35"/>
      <c r="F8" s="35"/>
      <c r="G8" s="35"/>
      <c r="H8" s="35"/>
      <c r="I8" s="35"/>
      <c r="J8" s="291"/>
      <c r="K8" s="35"/>
      <c r="L8" s="291">
        <v>4</v>
      </c>
      <c r="M8" s="291"/>
      <c r="N8" s="291">
        <v>1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>
        <v>60</v>
      </c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>
        <v>61</v>
      </c>
      <c r="BC8" s="291"/>
      <c r="BD8" s="291"/>
      <c r="BE8" s="291"/>
      <c r="BF8" s="291"/>
      <c r="BG8" s="291"/>
      <c r="BH8" s="291"/>
      <c r="BI8" s="291"/>
      <c r="BJ8" s="291"/>
      <c r="BK8" s="291">
        <v>15</v>
      </c>
      <c r="BL8" s="291">
        <v>20</v>
      </c>
      <c r="BM8" s="291"/>
      <c r="BN8" s="291"/>
      <c r="BO8" s="291"/>
      <c r="BP8" s="291"/>
      <c r="BQ8" s="291"/>
      <c r="BR8" s="291"/>
      <c r="BS8" s="291"/>
      <c r="BT8" s="291"/>
      <c r="BU8" s="291"/>
      <c r="BV8" s="291"/>
      <c r="BW8" s="291"/>
      <c r="BX8" s="292"/>
      <c r="BY8" s="35"/>
      <c r="BZ8" s="35"/>
      <c r="CA8" s="246">
        <f t="shared" ref="CA8:CA14" si="0">SUMPRODUCT($E8:$BZ8,$E$51:$BZ$51)/1000</f>
        <v>24.111000000000001</v>
      </c>
    </row>
    <row r="9" spans="1:80">
      <c r="A9" s="638" t="s">
        <v>316</v>
      </c>
      <c r="B9" s="666"/>
      <c r="C9" s="35"/>
      <c r="D9" s="35"/>
      <c r="E9" s="35"/>
      <c r="F9" s="35"/>
      <c r="G9" s="35"/>
      <c r="H9" s="35"/>
      <c r="I9" s="35"/>
      <c r="J9" s="35"/>
      <c r="K9" s="35"/>
      <c r="L9" s="291">
        <v>3.5</v>
      </c>
      <c r="M9" s="291"/>
      <c r="N9" s="291">
        <v>1.05</v>
      </c>
      <c r="O9" s="291"/>
      <c r="P9" s="291"/>
      <c r="Q9" s="291"/>
      <c r="R9" s="291"/>
      <c r="S9" s="291"/>
      <c r="T9" s="291"/>
      <c r="U9" s="291"/>
      <c r="V9" s="291">
        <v>25</v>
      </c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>
        <v>30</v>
      </c>
      <c r="BJ9" s="291"/>
      <c r="BK9" s="291"/>
      <c r="BL9" s="291">
        <v>8</v>
      </c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311"/>
      <c r="BX9" s="293"/>
      <c r="BY9" s="283"/>
      <c r="BZ9" s="35"/>
      <c r="CA9" s="246">
        <f t="shared" si="0"/>
        <v>9.8394999999999992</v>
      </c>
      <c r="CB9" s="246"/>
    </row>
    <row r="10" spans="1:80">
      <c r="A10" s="638" t="s">
        <v>319</v>
      </c>
      <c r="B10" s="666"/>
      <c r="C10" s="35"/>
      <c r="D10" s="35"/>
      <c r="E10" s="35"/>
      <c r="F10" s="35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>
        <v>200</v>
      </c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5"/>
      <c r="BY10" s="35"/>
      <c r="BZ10" s="35"/>
      <c r="CA10" s="246">
        <f t="shared" si="0"/>
        <v>17</v>
      </c>
      <c r="CB10" s="247"/>
    </row>
    <row r="11" spans="1:80">
      <c r="A11" s="688" t="s">
        <v>45</v>
      </c>
      <c r="B11" s="70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>
        <v>120</v>
      </c>
      <c r="BW11" s="15"/>
      <c r="BX11" s="15"/>
      <c r="BY11" s="35"/>
      <c r="BZ11" s="35"/>
      <c r="CA11" s="246">
        <f t="shared" si="0"/>
        <v>13.2</v>
      </c>
      <c r="CB11" s="246"/>
    </row>
    <row r="12" spans="1:80">
      <c r="A12" s="638" t="s">
        <v>301</v>
      </c>
      <c r="B12" s="666"/>
      <c r="C12" s="35"/>
      <c r="D12" s="35"/>
      <c r="E12" s="35"/>
      <c r="F12" s="35"/>
      <c r="G12" s="35"/>
      <c r="H12" s="35"/>
      <c r="I12" s="35"/>
      <c r="J12" s="35"/>
      <c r="K12" s="35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>
        <v>40</v>
      </c>
      <c r="BY12" s="35"/>
      <c r="BZ12" s="35"/>
      <c r="CA12" s="246">
        <f t="shared" si="0"/>
        <v>2.3199999999999998</v>
      </c>
      <c r="CB12" s="246"/>
    </row>
    <row r="13" spans="1:80" ht="15" customHeight="1">
      <c r="A13" s="638" t="s">
        <v>61</v>
      </c>
      <c r="B13" s="666"/>
      <c r="C13" s="35"/>
      <c r="D13" s="35"/>
      <c r="E13" s="35"/>
      <c r="F13" s="35"/>
      <c r="G13" s="35"/>
      <c r="H13" s="35"/>
      <c r="I13" s="35"/>
      <c r="J13" s="35"/>
      <c r="K13" s="35"/>
      <c r="L13" s="291"/>
      <c r="M13" s="291"/>
      <c r="N13" s="291"/>
      <c r="O13" s="291"/>
      <c r="P13" s="291"/>
      <c r="Q13" s="291">
        <v>1</v>
      </c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35"/>
      <c r="BZ13" s="35"/>
      <c r="CA13" s="343">
        <f>SUMPRODUCT(K13:BZ13,K20:BZ20)/1000-SUMPRODUCT(Q13,Q20)/1000+Q20*Q13</f>
        <v>7.9494999999999996</v>
      </c>
      <c r="CB13" s="246"/>
    </row>
    <row r="14" spans="1:80">
      <c r="A14" s="638"/>
      <c r="B14" s="666"/>
      <c r="C14" s="35"/>
      <c r="D14" s="35"/>
      <c r="E14" s="35"/>
      <c r="F14" s="35"/>
      <c r="G14" s="35"/>
      <c r="H14" s="35"/>
      <c r="I14" s="35"/>
      <c r="J14" s="35"/>
      <c r="K14" s="35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35"/>
      <c r="BZ14" s="35"/>
      <c r="CA14" s="246">
        <f t="shared" si="0"/>
        <v>0</v>
      </c>
      <c r="CB14" s="246"/>
    </row>
    <row r="15" spans="1:80">
      <c r="A15" s="701"/>
      <c r="B15" s="666"/>
      <c r="C15" s="35"/>
      <c r="D15" s="35"/>
      <c r="E15" s="35"/>
      <c r="F15" s="35"/>
      <c r="G15" s="35"/>
      <c r="H15" s="35"/>
      <c r="I15" s="35"/>
      <c r="J15" s="35"/>
      <c r="K15" s="35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35"/>
      <c r="BZ15" s="35"/>
    </row>
    <row r="16" spans="1:80" hidden="1">
      <c r="A16" s="638"/>
      <c r="B16" s="666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291">
        <f t="shared" si="1"/>
        <v>7.5</v>
      </c>
      <c r="M16" s="291">
        <f t="shared" si="1"/>
        <v>0</v>
      </c>
      <c r="N16" s="291">
        <f t="shared" si="1"/>
        <v>2.0499999999999998</v>
      </c>
      <c r="O16" s="291">
        <f t="shared" si="1"/>
        <v>0</v>
      </c>
      <c r="P16" s="291">
        <f t="shared" si="1"/>
        <v>0</v>
      </c>
      <c r="Q16" s="291">
        <f t="shared" si="1"/>
        <v>1</v>
      </c>
      <c r="R16" s="291">
        <f t="shared" si="1"/>
        <v>0</v>
      </c>
      <c r="S16" s="291">
        <f t="shared" si="1"/>
        <v>0</v>
      </c>
      <c r="T16" s="291">
        <f t="shared" si="1"/>
        <v>0</v>
      </c>
      <c r="U16" s="291">
        <f t="shared" si="1"/>
        <v>0</v>
      </c>
      <c r="V16" s="291">
        <f t="shared" si="1"/>
        <v>25</v>
      </c>
      <c r="W16" s="291">
        <f t="shared" si="1"/>
        <v>0</v>
      </c>
      <c r="X16" s="291">
        <f t="shared" si="1"/>
        <v>0</v>
      </c>
      <c r="Y16" s="291">
        <f t="shared" si="1"/>
        <v>0</v>
      </c>
      <c r="Z16" s="291">
        <f t="shared" si="1"/>
        <v>0</v>
      </c>
      <c r="AA16" s="291">
        <f t="shared" si="1"/>
        <v>200</v>
      </c>
      <c r="AB16" s="291">
        <f t="shared" si="1"/>
        <v>0</v>
      </c>
      <c r="AC16" s="291">
        <f t="shared" si="1"/>
        <v>0</v>
      </c>
      <c r="AD16" s="291">
        <f t="shared" si="1"/>
        <v>0</v>
      </c>
      <c r="AE16" s="291">
        <f t="shared" si="1"/>
        <v>0</v>
      </c>
      <c r="AF16" s="291">
        <f t="shared" si="1"/>
        <v>0</v>
      </c>
      <c r="AG16" s="291">
        <f t="shared" si="1"/>
        <v>0</v>
      </c>
      <c r="AH16" s="291">
        <f t="shared" si="1"/>
        <v>0</v>
      </c>
      <c r="AI16" s="291">
        <f t="shared" si="1"/>
        <v>0</v>
      </c>
      <c r="AJ16" s="291">
        <f t="shared" si="1"/>
        <v>0</v>
      </c>
      <c r="AK16" s="291">
        <f t="shared" si="1"/>
        <v>0</v>
      </c>
      <c r="AL16" s="291">
        <f t="shared" si="1"/>
        <v>0</v>
      </c>
      <c r="AM16" s="291">
        <f t="shared" si="1"/>
        <v>0</v>
      </c>
      <c r="AN16" s="291">
        <f t="shared" si="1"/>
        <v>60</v>
      </c>
      <c r="AO16" s="291">
        <f t="shared" si="1"/>
        <v>0</v>
      </c>
      <c r="AP16" s="291">
        <f t="shared" si="1"/>
        <v>0</v>
      </c>
      <c r="AQ16" s="291">
        <f t="shared" si="1"/>
        <v>0</v>
      </c>
      <c r="AR16" s="291">
        <f t="shared" si="1"/>
        <v>0</v>
      </c>
      <c r="AS16" s="291">
        <f t="shared" si="1"/>
        <v>0</v>
      </c>
      <c r="AT16" s="291">
        <f t="shared" si="1"/>
        <v>0</v>
      </c>
      <c r="AU16" s="291">
        <f t="shared" si="1"/>
        <v>0</v>
      </c>
      <c r="AV16" s="291">
        <f t="shared" si="1"/>
        <v>0</v>
      </c>
      <c r="AW16" s="291">
        <f t="shared" si="1"/>
        <v>0</v>
      </c>
      <c r="AX16" s="291">
        <f t="shared" si="1"/>
        <v>0</v>
      </c>
      <c r="AY16" s="291">
        <f t="shared" si="1"/>
        <v>0</v>
      </c>
      <c r="AZ16" s="291">
        <f t="shared" si="1"/>
        <v>0</v>
      </c>
      <c r="BA16" s="291">
        <f t="shared" si="1"/>
        <v>0</v>
      </c>
      <c r="BB16" s="291">
        <f t="shared" si="1"/>
        <v>61</v>
      </c>
      <c r="BC16" s="291">
        <f t="shared" si="1"/>
        <v>0</v>
      </c>
      <c r="BD16" s="291">
        <f t="shared" si="1"/>
        <v>0</v>
      </c>
      <c r="BE16" s="291">
        <f t="shared" si="1"/>
        <v>0</v>
      </c>
      <c r="BF16" s="291">
        <f t="shared" si="1"/>
        <v>0</v>
      </c>
      <c r="BG16" s="291">
        <f t="shared" si="1"/>
        <v>0</v>
      </c>
      <c r="BH16" s="291">
        <f t="shared" si="1"/>
        <v>0</v>
      </c>
      <c r="BI16" s="291">
        <f t="shared" si="1"/>
        <v>30</v>
      </c>
      <c r="BJ16" s="291">
        <f t="shared" si="1"/>
        <v>0</v>
      </c>
      <c r="BK16" s="291">
        <f t="shared" si="1"/>
        <v>15</v>
      </c>
      <c r="BL16" s="291">
        <f t="shared" si="1"/>
        <v>28</v>
      </c>
      <c r="BM16" s="291">
        <f t="shared" si="1"/>
        <v>0</v>
      </c>
      <c r="BN16" s="291">
        <f t="shared" si="1"/>
        <v>0</v>
      </c>
      <c r="BO16" s="291">
        <f t="shared" si="1"/>
        <v>0</v>
      </c>
      <c r="BP16" s="291">
        <f t="shared" si="1"/>
        <v>0</v>
      </c>
      <c r="BQ16" s="291">
        <f t="shared" si="1"/>
        <v>0</v>
      </c>
      <c r="BR16" s="291">
        <f t="shared" si="1"/>
        <v>0</v>
      </c>
      <c r="BS16" s="291">
        <f t="shared" si="1"/>
        <v>0</v>
      </c>
      <c r="BT16" s="291">
        <f t="shared" si="1"/>
        <v>0</v>
      </c>
      <c r="BU16" s="291">
        <f t="shared" si="1"/>
        <v>0</v>
      </c>
      <c r="BV16" s="291">
        <f t="shared" si="1"/>
        <v>120</v>
      </c>
      <c r="BW16" s="291">
        <f t="shared" si="1"/>
        <v>0</v>
      </c>
      <c r="BX16" s="291">
        <f t="shared" si="1"/>
        <v>40</v>
      </c>
      <c r="BY16" s="35">
        <f t="shared" si="1"/>
        <v>0</v>
      </c>
      <c r="BZ16" s="35">
        <f t="shared" si="1"/>
        <v>0</v>
      </c>
    </row>
    <row r="17" spans="1:79" hidden="1">
      <c r="A17" s="634" t="s">
        <v>54</v>
      </c>
      <c r="B17" s="666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36">
        <f t="shared" si="2"/>
        <v>100</v>
      </c>
      <c r="K17" s="36">
        <f t="shared" si="2"/>
        <v>100</v>
      </c>
      <c r="L17" s="291">
        <f t="shared" si="2"/>
        <v>100</v>
      </c>
      <c r="M17" s="291">
        <f t="shared" si="2"/>
        <v>100</v>
      </c>
      <c r="N17" s="291">
        <f t="shared" si="2"/>
        <v>100</v>
      </c>
      <c r="O17" s="291">
        <f t="shared" si="2"/>
        <v>100</v>
      </c>
      <c r="P17" s="291">
        <f t="shared" si="2"/>
        <v>100</v>
      </c>
      <c r="Q17" s="291">
        <f t="shared" si="2"/>
        <v>100</v>
      </c>
      <c r="R17" s="291">
        <f t="shared" si="2"/>
        <v>100</v>
      </c>
      <c r="S17" s="291">
        <f t="shared" si="2"/>
        <v>100</v>
      </c>
      <c r="T17" s="291">
        <f t="shared" si="2"/>
        <v>100</v>
      </c>
      <c r="U17" s="291">
        <f t="shared" si="2"/>
        <v>100</v>
      </c>
      <c r="V17" s="291">
        <f t="shared" si="2"/>
        <v>100</v>
      </c>
      <c r="W17" s="291">
        <f t="shared" si="2"/>
        <v>100</v>
      </c>
      <c r="X17" s="291">
        <f t="shared" si="2"/>
        <v>100</v>
      </c>
      <c r="Y17" s="291">
        <f t="shared" si="2"/>
        <v>100</v>
      </c>
      <c r="Z17" s="291">
        <f t="shared" si="2"/>
        <v>100</v>
      </c>
      <c r="AA17" s="291">
        <f t="shared" si="2"/>
        <v>100</v>
      </c>
      <c r="AB17" s="291">
        <f t="shared" si="2"/>
        <v>100</v>
      </c>
      <c r="AC17" s="291">
        <f t="shared" si="2"/>
        <v>100</v>
      </c>
      <c r="AD17" s="291">
        <f t="shared" si="2"/>
        <v>100</v>
      </c>
      <c r="AE17" s="291">
        <f t="shared" si="2"/>
        <v>100</v>
      </c>
      <c r="AF17" s="291">
        <f t="shared" si="2"/>
        <v>100</v>
      </c>
      <c r="AG17" s="291">
        <f t="shared" si="2"/>
        <v>100</v>
      </c>
      <c r="AH17" s="291">
        <f t="shared" si="2"/>
        <v>100</v>
      </c>
      <c r="AI17" s="291">
        <f t="shared" si="2"/>
        <v>100</v>
      </c>
      <c r="AJ17" s="291">
        <f t="shared" si="2"/>
        <v>100</v>
      </c>
      <c r="AK17" s="291">
        <f t="shared" si="2"/>
        <v>100</v>
      </c>
      <c r="AL17" s="291">
        <f t="shared" si="2"/>
        <v>100</v>
      </c>
      <c r="AM17" s="291">
        <f t="shared" si="2"/>
        <v>100</v>
      </c>
      <c r="AN17" s="291">
        <f t="shared" si="2"/>
        <v>100</v>
      </c>
      <c r="AO17" s="291">
        <f t="shared" si="2"/>
        <v>100</v>
      </c>
      <c r="AP17" s="291">
        <f t="shared" si="2"/>
        <v>100</v>
      </c>
      <c r="AQ17" s="291">
        <f t="shared" si="2"/>
        <v>100</v>
      </c>
      <c r="AR17" s="291">
        <f t="shared" si="2"/>
        <v>100</v>
      </c>
      <c r="AS17" s="291">
        <f t="shared" si="2"/>
        <v>100</v>
      </c>
      <c r="AT17" s="291">
        <f t="shared" si="2"/>
        <v>100</v>
      </c>
      <c r="AU17" s="291">
        <f t="shared" si="2"/>
        <v>100</v>
      </c>
      <c r="AV17" s="291">
        <f t="shared" si="2"/>
        <v>100</v>
      </c>
      <c r="AW17" s="291">
        <f t="shared" si="2"/>
        <v>100</v>
      </c>
      <c r="AX17" s="291">
        <f t="shared" si="2"/>
        <v>100</v>
      </c>
      <c r="AY17" s="291">
        <f t="shared" si="2"/>
        <v>100</v>
      </c>
      <c r="AZ17" s="291">
        <f t="shared" si="2"/>
        <v>100</v>
      </c>
      <c r="BA17" s="291">
        <f t="shared" si="2"/>
        <v>100</v>
      </c>
      <c r="BB17" s="291">
        <f t="shared" si="2"/>
        <v>100</v>
      </c>
      <c r="BC17" s="291">
        <f t="shared" si="2"/>
        <v>100</v>
      </c>
      <c r="BD17" s="291">
        <f t="shared" si="2"/>
        <v>100</v>
      </c>
      <c r="BE17" s="291">
        <f t="shared" si="2"/>
        <v>100</v>
      </c>
      <c r="BF17" s="291">
        <f t="shared" si="2"/>
        <v>100</v>
      </c>
      <c r="BG17" s="291">
        <f t="shared" si="2"/>
        <v>100</v>
      </c>
      <c r="BH17" s="291">
        <f t="shared" si="2"/>
        <v>100</v>
      </c>
      <c r="BI17" s="291">
        <f t="shared" si="2"/>
        <v>100</v>
      </c>
      <c r="BJ17" s="291">
        <f t="shared" si="2"/>
        <v>100</v>
      </c>
      <c r="BK17" s="291">
        <f t="shared" si="2"/>
        <v>100</v>
      </c>
      <c r="BL17" s="291">
        <f t="shared" si="2"/>
        <v>100</v>
      </c>
      <c r="BM17" s="291">
        <f t="shared" si="2"/>
        <v>100</v>
      </c>
      <c r="BN17" s="291">
        <f t="shared" si="2"/>
        <v>100</v>
      </c>
      <c r="BO17" s="291">
        <f t="shared" si="2"/>
        <v>100</v>
      </c>
      <c r="BP17" s="291">
        <f t="shared" ref="BP17:BZ17" si="3">BO17</f>
        <v>100</v>
      </c>
      <c r="BQ17" s="291">
        <f t="shared" si="3"/>
        <v>100</v>
      </c>
      <c r="BR17" s="291">
        <f t="shared" si="3"/>
        <v>100</v>
      </c>
      <c r="BS17" s="291">
        <f t="shared" si="3"/>
        <v>100</v>
      </c>
      <c r="BT17" s="291">
        <f t="shared" si="3"/>
        <v>100</v>
      </c>
      <c r="BU17" s="291">
        <f t="shared" si="3"/>
        <v>100</v>
      </c>
      <c r="BV17" s="291">
        <f t="shared" si="3"/>
        <v>100</v>
      </c>
      <c r="BW17" s="291">
        <f t="shared" si="3"/>
        <v>100</v>
      </c>
      <c r="BX17" s="291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66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 t="s">
        <v>55</v>
      </c>
      <c r="B19" s="668"/>
      <c r="C19" s="411"/>
      <c r="D19" s="429">
        <f t="shared" ref="D19:P19" si="4">D16*D17/1000</f>
        <v>0</v>
      </c>
      <c r="E19" s="418">
        <f t="shared" si="4"/>
        <v>0</v>
      </c>
      <c r="F19" s="418">
        <f t="shared" si="4"/>
        <v>0</v>
      </c>
      <c r="G19" s="418">
        <f>G16*G17</f>
        <v>0</v>
      </c>
      <c r="H19" s="418">
        <f t="shared" si="4"/>
        <v>0</v>
      </c>
      <c r="I19" s="418">
        <f t="shared" si="4"/>
        <v>0</v>
      </c>
      <c r="J19" s="418">
        <f t="shared" si="4"/>
        <v>0</v>
      </c>
      <c r="K19" s="418">
        <f t="shared" si="4"/>
        <v>0</v>
      </c>
      <c r="L19" s="439">
        <f t="shared" si="4"/>
        <v>0.75</v>
      </c>
      <c r="M19" s="439">
        <f t="shared" si="4"/>
        <v>0</v>
      </c>
      <c r="N19" s="439">
        <f t="shared" si="4"/>
        <v>0.20499999999999996</v>
      </c>
      <c r="O19" s="439">
        <f t="shared" si="4"/>
        <v>0</v>
      </c>
      <c r="P19" s="439">
        <f t="shared" si="4"/>
        <v>0</v>
      </c>
      <c r="Q19" s="439">
        <f>Q16*Q17</f>
        <v>100</v>
      </c>
      <c r="R19" s="439">
        <f t="shared" ref="R19:BZ19" si="5">R16*R17/1000</f>
        <v>0</v>
      </c>
      <c r="S19" s="439">
        <f>S16*S17/1000</f>
        <v>0</v>
      </c>
      <c r="T19" s="439">
        <f t="shared" si="5"/>
        <v>0</v>
      </c>
      <c r="U19" s="439">
        <f t="shared" si="5"/>
        <v>0</v>
      </c>
      <c r="V19" s="439">
        <f t="shared" si="5"/>
        <v>2.5</v>
      </c>
      <c r="W19" s="439">
        <f t="shared" si="5"/>
        <v>0</v>
      </c>
      <c r="X19" s="439">
        <f t="shared" si="5"/>
        <v>0</v>
      </c>
      <c r="Y19" s="439">
        <f t="shared" si="5"/>
        <v>0</v>
      </c>
      <c r="Z19" s="439">
        <f t="shared" si="5"/>
        <v>0</v>
      </c>
      <c r="AA19" s="439">
        <f t="shared" si="5"/>
        <v>20</v>
      </c>
      <c r="AB19" s="439">
        <f t="shared" si="5"/>
        <v>0</v>
      </c>
      <c r="AC19" s="439">
        <f t="shared" si="5"/>
        <v>0</v>
      </c>
      <c r="AD19" s="439">
        <f t="shared" si="5"/>
        <v>0</v>
      </c>
      <c r="AE19" s="439">
        <f t="shared" si="5"/>
        <v>0</v>
      </c>
      <c r="AF19" s="439">
        <f t="shared" si="5"/>
        <v>0</v>
      </c>
      <c r="AG19" s="439">
        <f t="shared" si="5"/>
        <v>0</v>
      </c>
      <c r="AH19" s="439">
        <f t="shared" si="5"/>
        <v>0</v>
      </c>
      <c r="AI19" s="439">
        <f t="shared" si="5"/>
        <v>0</v>
      </c>
      <c r="AJ19" s="439">
        <f t="shared" si="5"/>
        <v>0</v>
      </c>
      <c r="AK19" s="439">
        <f t="shared" si="5"/>
        <v>0</v>
      </c>
      <c r="AL19" s="439">
        <f t="shared" si="5"/>
        <v>0</v>
      </c>
      <c r="AM19" s="439">
        <f t="shared" si="5"/>
        <v>0</v>
      </c>
      <c r="AN19" s="439">
        <f t="shared" si="5"/>
        <v>6</v>
      </c>
      <c r="AO19" s="439">
        <f t="shared" si="5"/>
        <v>0</v>
      </c>
      <c r="AP19" s="439">
        <f t="shared" si="5"/>
        <v>0</v>
      </c>
      <c r="AQ19" s="439">
        <f t="shared" si="5"/>
        <v>0</v>
      </c>
      <c r="AR19" s="439">
        <f t="shared" si="5"/>
        <v>0</v>
      </c>
      <c r="AS19" s="439">
        <f t="shared" si="5"/>
        <v>0</v>
      </c>
      <c r="AT19" s="439">
        <f t="shared" si="5"/>
        <v>0</v>
      </c>
      <c r="AU19" s="439">
        <f t="shared" si="5"/>
        <v>0</v>
      </c>
      <c r="AV19" s="439">
        <f t="shared" si="5"/>
        <v>0</v>
      </c>
      <c r="AW19" s="439">
        <f t="shared" si="5"/>
        <v>0</v>
      </c>
      <c r="AX19" s="439">
        <f t="shared" si="5"/>
        <v>0</v>
      </c>
      <c r="AY19" s="439">
        <f t="shared" si="5"/>
        <v>0</v>
      </c>
      <c r="AZ19" s="439">
        <f t="shared" si="5"/>
        <v>0</v>
      </c>
      <c r="BA19" s="439">
        <f t="shared" si="5"/>
        <v>0</v>
      </c>
      <c r="BB19" s="439">
        <f t="shared" si="5"/>
        <v>6.1</v>
      </c>
      <c r="BC19" s="439">
        <f t="shared" si="5"/>
        <v>0</v>
      </c>
      <c r="BD19" s="439">
        <f t="shared" si="5"/>
        <v>0</v>
      </c>
      <c r="BE19" s="439">
        <f t="shared" si="5"/>
        <v>0</v>
      </c>
      <c r="BF19" s="439">
        <f t="shared" si="5"/>
        <v>0</v>
      </c>
      <c r="BG19" s="439">
        <f t="shared" si="5"/>
        <v>0</v>
      </c>
      <c r="BH19" s="439">
        <f t="shared" si="5"/>
        <v>0</v>
      </c>
      <c r="BI19" s="439">
        <f t="shared" si="5"/>
        <v>3</v>
      </c>
      <c r="BJ19" s="439">
        <f t="shared" si="5"/>
        <v>0</v>
      </c>
      <c r="BK19" s="439">
        <f t="shared" si="5"/>
        <v>1.5</v>
      </c>
      <c r="BL19" s="439">
        <f t="shared" si="5"/>
        <v>2.8</v>
      </c>
      <c r="BM19" s="439">
        <f t="shared" si="5"/>
        <v>0</v>
      </c>
      <c r="BN19" s="439">
        <f t="shared" si="5"/>
        <v>0</v>
      </c>
      <c r="BO19" s="439">
        <f t="shared" si="5"/>
        <v>0</v>
      </c>
      <c r="BP19" s="439">
        <f t="shared" si="5"/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12</v>
      </c>
      <c r="BW19" s="439">
        <f t="shared" si="5"/>
        <v>0</v>
      </c>
      <c r="BX19" s="439">
        <f t="shared" si="5"/>
        <v>4</v>
      </c>
      <c r="BY19" s="396">
        <f t="shared" si="5"/>
        <v>0</v>
      </c>
      <c r="BZ19" s="396">
        <f t="shared" si="5"/>
        <v>0</v>
      </c>
    </row>
    <row r="20" spans="1:79" ht="15.75">
      <c r="A20" s="593" t="s">
        <v>46</v>
      </c>
      <c r="B20" s="668"/>
      <c r="C20" s="411"/>
      <c r="D20" s="420">
        <f>ССЫЛКИ!B3</f>
        <v>105</v>
      </c>
      <c r="E20" s="420">
        <f>ССЫЛКИ!C3</f>
        <v>590</v>
      </c>
      <c r="F20" s="420">
        <f>ССЫЛКИ!D3</f>
        <v>590</v>
      </c>
      <c r="G20" s="420">
        <f>ССЫЛКИ!E3</f>
        <v>11</v>
      </c>
      <c r="H20" s="420">
        <f>ССЫЛКИ!F3</f>
        <v>400</v>
      </c>
      <c r="I20" s="420">
        <f>ССЫЛКИ!G3</f>
        <v>200</v>
      </c>
      <c r="J20" s="420">
        <f>ССЫЛКИ!H3</f>
        <v>105</v>
      </c>
      <c r="K20" s="42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</row>
    <row r="21" spans="1:79" ht="15.75">
      <c r="A21" s="593" t="s">
        <v>56</v>
      </c>
      <c r="B21" s="668"/>
      <c r="C21" s="446">
        <f>SUM(D21:BZ21)</f>
        <v>7442</v>
      </c>
      <c r="D21" s="429">
        <f t="shared" ref="D21:BZ21" si="6">D19*D20</f>
        <v>0</v>
      </c>
      <c r="E21" s="437">
        <f t="shared" si="6"/>
        <v>0</v>
      </c>
      <c r="F21" s="437">
        <f t="shared" si="6"/>
        <v>0</v>
      </c>
      <c r="G21" s="418">
        <f t="shared" si="6"/>
        <v>0</v>
      </c>
      <c r="H21" s="418">
        <f t="shared" si="6"/>
        <v>0</v>
      </c>
      <c r="I21" s="418">
        <f t="shared" si="6"/>
        <v>0</v>
      </c>
      <c r="J21" s="418">
        <f t="shared" si="6"/>
        <v>0</v>
      </c>
      <c r="K21" s="418">
        <f t="shared" si="6"/>
        <v>0</v>
      </c>
      <c r="L21" s="439">
        <f t="shared" si="6"/>
        <v>100.5</v>
      </c>
      <c r="M21" s="439">
        <f t="shared" si="6"/>
        <v>0</v>
      </c>
      <c r="N21" s="439">
        <f t="shared" si="6"/>
        <v>2.0499999999999998</v>
      </c>
      <c r="O21" s="439">
        <f t="shared" si="6"/>
        <v>0</v>
      </c>
      <c r="P21" s="439">
        <f t="shared" si="6"/>
        <v>0</v>
      </c>
      <c r="Q21" s="439">
        <f t="shared" si="6"/>
        <v>794.94999999999993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750</v>
      </c>
      <c r="W21" s="439">
        <f t="shared" si="6"/>
        <v>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1700</v>
      </c>
      <c r="AB21" s="439">
        <f t="shared" si="6"/>
        <v>0</v>
      </c>
      <c r="AC21" s="439">
        <f t="shared" si="6"/>
        <v>0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720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0</v>
      </c>
      <c r="AU21" s="439">
        <f t="shared" si="6"/>
        <v>0</v>
      </c>
      <c r="AV21" s="439">
        <f t="shared" si="6"/>
        <v>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0</v>
      </c>
      <c r="BA21" s="439">
        <f t="shared" si="6"/>
        <v>0</v>
      </c>
      <c r="BB21" s="439">
        <f t="shared" si="6"/>
        <v>1464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0</v>
      </c>
      <c r="BI21" s="439">
        <f t="shared" si="6"/>
        <v>138</v>
      </c>
      <c r="BJ21" s="439">
        <f t="shared" si="6"/>
        <v>0</v>
      </c>
      <c r="BK21" s="439">
        <f t="shared" si="6"/>
        <v>52.5</v>
      </c>
      <c r="BL21" s="439">
        <f t="shared" si="6"/>
        <v>168</v>
      </c>
      <c r="BM21" s="439">
        <f t="shared" si="6"/>
        <v>0</v>
      </c>
      <c r="BN21" s="439">
        <f t="shared" si="6"/>
        <v>0</v>
      </c>
      <c r="BO21" s="439">
        <f t="shared" si="6"/>
        <v>0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1320</v>
      </c>
      <c r="BW21" s="439">
        <f t="shared" si="6"/>
        <v>0</v>
      </c>
      <c r="BX21" s="439">
        <f t="shared" si="6"/>
        <v>232</v>
      </c>
      <c r="BY21" s="396">
        <f t="shared" si="6"/>
        <v>0</v>
      </c>
      <c r="BZ21" s="396">
        <f t="shared" si="6"/>
        <v>0</v>
      </c>
    </row>
    <row r="22" spans="1:79" ht="15.75">
      <c r="A22" s="593" t="s">
        <v>57</v>
      </c>
      <c r="B22" s="668"/>
      <c r="C22" s="447">
        <f>C21/C18</f>
        <v>74.42</v>
      </c>
    </row>
    <row r="23" spans="1:79" ht="14.25" hidden="1" customHeight="1">
      <c r="C23">
        <f>ROUND((((71.71-C53))*100+SUM(N39:N42)),4)</f>
        <v>-268.22000000000003</v>
      </c>
    </row>
    <row r="24" spans="1:79" ht="15.75" hidden="1" customHeight="1">
      <c r="A24">
        <f ca="1">SUMPRODUCT(SIGN(CELL("width",OFFSET(D33,,N(INDEX(COLUMN(D33:BZ33)-COLUMN(D33),))))),D33:BZ33)</f>
        <v>7442</v>
      </c>
      <c r="B24">
        <f>ROUND((((75-C22))*100+SUM(N8)),4)</f>
        <v>59</v>
      </c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7.5</v>
      </c>
      <c r="M28" s="15">
        <f t="shared" si="7"/>
        <v>0</v>
      </c>
      <c r="N28" s="15">
        <f t="shared" si="7"/>
        <v>2.0499999999999998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25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60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61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30</v>
      </c>
      <c r="BJ28" s="15">
        <f t="shared" si="7"/>
        <v>0</v>
      </c>
      <c r="BK28" s="15">
        <f t="shared" si="7"/>
        <v>15</v>
      </c>
      <c r="BL28" s="15">
        <f t="shared" si="7"/>
        <v>28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120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623" t="s">
        <v>54</v>
      </c>
      <c r="B29" s="666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671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666"/>
      <c r="C31" s="20"/>
      <c r="D31" s="80">
        <f>D28*D29/1000</f>
        <v>0</v>
      </c>
      <c r="E31" s="80">
        <f t="shared" ref="E31:J31" si="11">E28*E29/1000</f>
        <v>0</v>
      </c>
      <c r="F31" s="80">
        <f t="shared" si="11"/>
        <v>0</v>
      </c>
      <c r="G31" s="80">
        <f>G28*G29</f>
        <v>0</v>
      </c>
      <c r="H31" s="80">
        <f t="shared" si="11"/>
        <v>0</v>
      </c>
      <c r="I31" s="80">
        <f t="shared" si="11"/>
        <v>0</v>
      </c>
      <c r="J31" s="80">
        <f t="shared" si="11"/>
        <v>0</v>
      </c>
      <c r="K31" s="91">
        <f>K28*K29</f>
        <v>0</v>
      </c>
      <c r="L31" s="40">
        <f>L28*L29/1000</f>
        <v>0.75</v>
      </c>
      <c r="M31" s="40">
        <f>M28*M29/1000</f>
        <v>0</v>
      </c>
      <c r="N31" s="40">
        <f>N28*N29/1000</f>
        <v>0.20499999999999996</v>
      </c>
      <c r="O31" s="40">
        <f>O28*O29/1000</f>
        <v>0</v>
      </c>
      <c r="P31" s="40">
        <f>P28*P29/1000</f>
        <v>0</v>
      </c>
      <c r="Q31" s="40">
        <f>Q28*Q29</f>
        <v>100</v>
      </c>
      <c r="R31" s="40">
        <f t="shared" ref="R31:BY31" si="12">R28*R29/1000</f>
        <v>0</v>
      </c>
      <c r="S31" s="40">
        <f>S28*S29/1000</f>
        <v>0</v>
      </c>
      <c r="T31" s="40">
        <f t="shared" si="12"/>
        <v>0</v>
      </c>
      <c r="U31" s="40">
        <f t="shared" si="12"/>
        <v>0</v>
      </c>
      <c r="V31" s="40">
        <f t="shared" si="12"/>
        <v>2.5</v>
      </c>
      <c r="W31" s="40">
        <f t="shared" si="12"/>
        <v>0</v>
      </c>
      <c r="X31" s="40">
        <f t="shared" si="12"/>
        <v>0</v>
      </c>
      <c r="Y31" s="40">
        <f t="shared" si="12"/>
        <v>0</v>
      </c>
      <c r="Z31" s="40">
        <f t="shared" si="12"/>
        <v>0</v>
      </c>
      <c r="AA31" s="40">
        <f t="shared" si="12"/>
        <v>20</v>
      </c>
      <c r="AB31" s="40">
        <f t="shared" si="12"/>
        <v>0</v>
      </c>
      <c r="AC31" s="40">
        <f t="shared" si="12"/>
        <v>0</v>
      </c>
      <c r="AD31" s="39">
        <f t="shared" si="12"/>
        <v>0</v>
      </c>
      <c r="AE31" s="39">
        <f t="shared" si="12"/>
        <v>0</v>
      </c>
      <c r="AF31" s="40">
        <f t="shared" si="12"/>
        <v>0</v>
      </c>
      <c r="AG31" s="40">
        <f t="shared" si="12"/>
        <v>0</v>
      </c>
      <c r="AH31" s="40">
        <f t="shared" si="12"/>
        <v>0</v>
      </c>
      <c r="AI31" s="40">
        <f t="shared" si="12"/>
        <v>0</v>
      </c>
      <c r="AJ31" s="40">
        <f t="shared" si="12"/>
        <v>0</v>
      </c>
      <c r="AK31" s="40">
        <f t="shared" si="12"/>
        <v>0</v>
      </c>
      <c r="AL31" s="40">
        <f t="shared" si="12"/>
        <v>0</v>
      </c>
      <c r="AM31" s="40">
        <f t="shared" si="12"/>
        <v>0</v>
      </c>
      <c r="AN31" s="40">
        <f t="shared" si="12"/>
        <v>6</v>
      </c>
      <c r="AO31" s="40">
        <f t="shared" si="12"/>
        <v>0</v>
      </c>
      <c r="AP31" s="40">
        <f t="shared" si="12"/>
        <v>0</v>
      </c>
      <c r="AQ31" s="40">
        <f t="shared" si="12"/>
        <v>0</v>
      </c>
      <c r="AR31" s="40">
        <f t="shared" si="12"/>
        <v>0</v>
      </c>
      <c r="AS31" s="40">
        <f t="shared" si="12"/>
        <v>0</v>
      </c>
      <c r="AT31" s="40">
        <f t="shared" si="12"/>
        <v>0</v>
      </c>
      <c r="AU31" s="40">
        <f t="shared" si="12"/>
        <v>0</v>
      </c>
      <c r="AV31" s="40">
        <f t="shared" si="12"/>
        <v>0</v>
      </c>
      <c r="AW31" s="40">
        <f t="shared" si="12"/>
        <v>0</v>
      </c>
      <c r="AX31" s="40">
        <f t="shared" si="12"/>
        <v>0</v>
      </c>
      <c r="AY31" s="40">
        <f t="shared" si="12"/>
        <v>0</v>
      </c>
      <c r="AZ31" s="39">
        <f t="shared" si="12"/>
        <v>0</v>
      </c>
      <c r="BA31" s="40">
        <f t="shared" si="12"/>
        <v>0</v>
      </c>
      <c r="BB31" s="40">
        <f t="shared" si="12"/>
        <v>6.1</v>
      </c>
      <c r="BC31" s="40">
        <f t="shared" si="12"/>
        <v>0</v>
      </c>
      <c r="BD31" s="40">
        <f t="shared" si="12"/>
        <v>0</v>
      </c>
      <c r="BE31" s="40">
        <f t="shared" si="12"/>
        <v>0</v>
      </c>
      <c r="BF31" s="40">
        <f t="shared" si="12"/>
        <v>0</v>
      </c>
      <c r="BG31" s="40">
        <f t="shared" si="12"/>
        <v>0</v>
      </c>
      <c r="BH31" s="39">
        <f t="shared" si="12"/>
        <v>0</v>
      </c>
      <c r="BI31" s="40">
        <f t="shared" si="12"/>
        <v>3</v>
      </c>
      <c r="BJ31" s="40">
        <f t="shared" si="12"/>
        <v>0</v>
      </c>
      <c r="BK31" s="40">
        <f t="shared" si="12"/>
        <v>1.5</v>
      </c>
      <c r="BL31" s="40">
        <f t="shared" si="12"/>
        <v>2.8</v>
      </c>
      <c r="BM31" s="40">
        <f t="shared" si="12"/>
        <v>0</v>
      </c>
      <c r="BN31" s="40">
        <f t="shared" si="12"/>
        <v>0</v>
      </c>
      <c r="BO31" s="40">
        <f t="shared" si="12"/>
        <v>0</v>
      </c>
      <c r="BP31" s="39">
        <f t="shared" si="12"/>
        <v>0</v>
      </c>
      <c r="BQ31" s="40">
        <f t="shared" si="12"/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12</v>
      </c>
      <c r="BW31" s="39">
        <f t="shared" si="12"/>
        <v>0</v>
      </c>
      <c r="BX31" s="40">
        <f t="shared" si="12"/>
        <v>4</v>
      </c>
      <c r="BY31" s="91">
        <f t="shared" si="12"/>
        <v>0</v>
      </c>
      <c r="BZ31" s="91">
        <f>BZ28*BZ29</f>
        <v>0</v>
      </c>
      <c r="CA31" s="1"/>
    </row>
    <row r="32" spans="1:79" ht="15" hidden="1" customHeight="1">
      <c r="A32" s="588" t="s">
        <v>46</v>
      </c>
      <c r="B32" s="666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666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4">
        <f t="shared" si="13"/>
        <v>0</v>
      </c>
      <c r="H33" s="24">
        <f t="shared" si="13"/>
        <v>0</v>
      </c>
      <c r="I33" s="24">
        <f t="shared" si="13"/>
        <v>0</v>
      </c>
      <c r="J33" s="24">
        <f t="shared" si="13"/>
        <v>0</v>
      </c>
      <c r="K33" s="92">
        <f t="shared" si="13"/>
        <v>0</v>
      </c>
      <c r="L33" s="92">
        <f t="shared" si="13"/>
        <v>100.5</v>
      </c>
      <c r="M33" s="92">
        <f t="shared" si="13"/>
        <v>0</v>
      </c>
      <c r="N33" s="92">
        <f t="shared" si="13"/>
        <v>2.0499999999999998</v>
      </c>
      <c r="O33" s="92">
        <f t="shared" si="13"/>
        <v>0</v>
      </c>
      <c r="P33" s="92">
        <f t="shared" si="13"/>
        <v>0</v>
      </c>
      <c r="Q33" s="92">
        <f t="shared" si="13"/>
        <v>794.94999999999993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750</v>
      </c>
      <c r="W33" s="92">
        <f t="shared" si="13"/>
        <v>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1700</v>
      </c>
      <c r="AB33" s="92">
        <f t="shared" si="13"/>
        <v>0</v>
      </c>
      <c r="AC33" s="92">
        <f t="shared" si="13"/>
        <v>0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720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0</v>
      </c>
      <c r="AU33" s="92">
        <f t="shared" si="13"/>
        <v>0</v>
      </c>
      <c r="AV33" s="92">
        <f t="shared" si="13"/>
        <v>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0</v>
      </c>
      <c r="BA33" s="92">
        <f t="shared" si="13"/>
        <v>0</v>
      </c>
      <c r="BB33" s="92">
        <f t="shared" si="13"/>
        <v>1464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0</v>
      </c>
      <c r="BI33" s="92">
        <f t="shared" si="13"/>
        <v>138</v>
      </c>
      <c r="BJ33" s="92">
        <f t="shared" si="13"/>
        <v>0</v>
      </c>
      <c r="BK33" s="92">
        <f t="shared" si="13"/>
        <v>52.5</v>
      </c>
      <c r="BL33" s="92">
        <f t="shared" si="13"/>
        <v>168</v>
      </c>
      <c r="BM33" s="92">
        <f t="shared" si="13"/>
        <v>0</v>
      </c>
      <c r="BN33" s="92">
        <f t="shared" si="13"/>
        <v>0</v>
      </c>
      <c r="BO33" s="92">
        <f t="shared" si="13"/>
        <v>0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1320</v>
      </c>
      <c r="BW33" s="92">
        <f t="shared" si="14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67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/>
      <c r="E36" s="173" t="str">
        <f>IF(E33=E50,"x")</f>
        <v>x</v>
      </c>
      <c r="F36" s="173" t="str">
        <f>IF(F33=F50,"x")</f>
        <v>x</v>
      </c>
      <c r="G36" s="173"/>
      <c r="H36" s="173" t="str">
        <f>IF(H33=H50,"x")</f>
        <v>x</v>
      </c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2"/>
    </row>
    <row r="37" spans="1:79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210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9" t="s">
        <v>351</v>
      </c>
      <c r="B39" s="703"/>
      <c r="C39" s="199"/>
      <c r="D39" s="344"/>
      <c r="E39" s="198"/>
      <c r="F39" s="198"/>
      <c r="G39" s="198"/>
      <c r="H39" s="198"/>
      <c r="I39" s="198"/>
      <c r="J39" s="198"/>
      <c r="K39" s="198"/>
      <c r="L39" s="344">
        <v>3.3</v>
      </c>
      <c r="M39" s="344"/>
      <c r="N39" s="291">
        <v>1.4</v>
      </c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>
        <v>18</v>
      </c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>
        <v>49</v>
      </c>
      <c r="BC39" s="344"/>
      <c r="BD39" s="344"/>
      <c r="BE39" s="344"/>
      <c r="BF39" s="344"/>
      <c r="BG39" s="344"/>
      <c r="BH39" s="344"/>
      <c r="BI39" s="344"/>
      <c r="BJ39" s="344">
        <v>18</v>
      </c>
      <c r="BK39" s="344">
        <v>4</v>
      </c>
      <c r="BL39" s="344">
        <v>10</v>
      </c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198"/>
      <c r="BZ39" s="198"/>
      <c r="CA39" s="246">
        <f>SUMPRODUCT($D39:$BZ39,$D$51:$BZ$51)/1000</f>
        <v>15.9442</v>
      </c>
    </row>
    <row r="40" spans="1:79">
      <c r="A40" s="599" t="s">
        <v>311</v>
      </c>
      <c r="B40" s="703"/>
      <c r="C40" s="198"/>
      <c r="D40" s="198"/>
      <c r="E40" s="198"/>
      <c r="F40" s="198"/>
      <c r="G40" s="198"/>
      <c r="H40" s="198"/>
      <c r="I40" s="198"/>
      <c r="J40" s="198"/>
      <c r="K40" s="198"/>
      <c r="L40" s="344">
        <v>3</v>
      </c>
      <c r="M40" s="344"/>
      <c r="N40" s="344">
        <v>1.38</v>
      </c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>
        <v>7</v>
      </c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>
        <v>120</v>
      </c>
      <c r="BQ40" s="344"/>
      <c r="BR40" s="344"/>
      <c r="BS40" s="344"/>
      <c r="BT40" s="344"/>
      <c r="BU40" s="344"/>
      <c r="BV40" s="344"/>
      <c r="BW40" s="344"/>
      <c r="BX40" s="344"/>
      <c r="BY40" s="198"/>
      <c r="BZ40" s="198"/>
      <c r="CA40" s="246">
        <f t="shared" ref="CA40:CA45" si="15">SUMPRODUCT($E40:$BZ40,$E$51:$BZ$51)/1000</f>
        <v>26.7258</v>
      </c>
    </row>
    <row r="41" spans="1:79">
      <c r="A41" s="599" t="s">
        <v>319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>
        <v>200</v>
      </c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8"/>
      <c r="BZ41" s="198"/>
      <c r="CA41" s="246">
        <f t="shared" si="15"/>
        <v>17</v>
      </c>
    </row>
    <row r="42" spans="1:79">
      <c r="A42" s="599" t="s">
        <v>45</v>
      </c>
      <c r="B42" s="613"/>
      <c r="C42" s="198"/>
      <c r="D42" s="198"/>
      <c r="E42" s="198"/>
      <c r="F42" s="198"/>
      <c r="G42" s="198"/>
      <c r="H42" s="198"/>
      <c r="I42" s="198"/>
      <c r="J42" s="198"/>
      <c r="K42" s="198"/>
      <c r="L42" s="344"/>
      <c r="M42" s="344"/>
      <c r="N42" s="344"/>
      <c r="O42" s="344"/>
      <c r="P42" s="344"/>
      <c r="Q42" s="344"/>
      <c r="R42" s="344"/>
      <c r="S42" s="177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>
        <v>113</v>
      </c>
      <c r="BW42" s="344"/>
      <c r="BX42" s="344"/>
      <c r="BY42" s="198"/>
      <c r="BZ42" s="344"/>
      <c r="CA42" s="246">
        <f t="shared" si="15"/>
        <v>12.43</v>
      </c>
    </row>
    <row r="43" spans="1:79">
      <c r="A43" s="599" t="s">
        <v>301</v>
      </c>
      <c r="B43" s="600"/>
      <c r="C43" s="198"/>
      <c r="D43" s="198"/>
      <c r="E43" s="198"/>
      <c r="F43" s="198"/>
      <c r="G43" s="198"/>
      <c r="H43" s="198"/>
      <c r="I43" s="198"/>
      <c r="J43" s="198"/>
      <c r="K43" s="198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54"/>
      <c r="BS43" s="344"/>
      <c r="BT43" s="344"/>
      <c r="BU43" s="344"/>
      <c r="BV43" s="344"/>
      <c r="BW43" s="344"/>
      <c r="BX43" s="344">
        <v>40</v>
      </c>
      <c r="BY43" s="198"/>
      <c r="BZ43" s="198"/>
      <c r="CA43" s="246">
        <f t="shared" si="15"/>
        <v>2.3199999999999998</v>
      </c>
    </row>
    <row r="44" spans="1:79">
      <c r="A44" s="599"/>
      <c r="B44" s="613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08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320"/>
      <c r="BR44" s="186"/>
      <c r="BS44" s="299"/>
      <c r="BT44" s="177"/>
      <c r="BU44" s="177"/>
      <c r="BV44" s="177"/>
      <c r="BW44" s="177"/>
      <c r="BX44" s="177"/>
      <c r="BY44" s="177"/>
      <c r="BZ44" s="177"/>
      <c r="CA44" s="246">
        <f t="shared" si="15"/>
        <v>0</v>
      </c>
    </row>
    <row r="45" spans="1:79">
      <c r="A45" s="599"/>
      <c r="B45" s="613"/>
      <c r="C45" s="327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08"/>
      <c r="BS45" s="185"/>
      <c r="BT45" s="185"/>
      <c r="BU45" s="185"/>
      <c r="BV45" s="185"/>
      <c r="BW45" s="185"/>
      <c r="BX45" s="185"/>
      <c r="BY45" s="185"/>
      <c r="BZ45" s="185"/>
      <c r="CA45" s="246">
        <f t="shared" si="15"/>
        <v>0</v>
      </c>
    </row>
    <row r="46" spans="1:79" ht="14.25">
      <c r="A46" s="656"/>
      <c r="B46" s="704"/>
      <c r="C46" s="266"/>
      <c r="D46" s="266"/>
      <c r="E46" s="266"/>
      <c r="F46" s="266"/>
      <c r="G46" s="266"/>
      <c r="H46" s="266"/>
      <c r="I46" s="266"/>
      <c r="J46" s="266"/>
      <c r="K46" s="266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66"/>
      <c r="BZ46" s="266"/>
    </row>
    <row r="47" spans="1:79" hidden="1">
      <c r="A47" s="612"/>
      <c r="B47" s="613"/>
      <c r="C47" s="264"/>
      <c r="D47" s="264">
        <f t="shared" ref="D47:BO47" si="16">SUM(D39:D45)</f>
        <v>0</v>
      </c>
      <c r="E47" s="264">
        <f t="shared" si="16"/>
        <v>0</v>
      </c>
      <c r="F47" s="264">
        <f t="shared" si="16"/>
        <v>0</v>
      </c>
      <c r="G47" s="264">
        <f t="shared" si="16"/>
        <v>0</v>
      </c>
      <c r="H47" s="264">
        <f t="shared" si="16"/>
        <v>0</v>
      </c>
      <c r="I47" s="264">
        <f t="shared" si="16"/>
        <v>0</v>
      </c>
      <c r="J47" s="264">
        <f t="shared" si="16"/>
        <v>0</v>
      </c>
      <c r="K47" s="264">
        <f t="shared" si="16"/>
        <v>0</v>
      </c>
      <c r="L47" s="264">
        <f t="shared" si="16"/>
        <v>6.3</v>
      </c>
      <c r="M47" s="264">
        <f t="shared" si="16"/>
        <v>0</v>
      </c>
      <c r="N47" s="264">
        <f t="shared" si="16"/>
        <v>2.78</v>
      </c>
      <c r="O47" s="264">
        <f t="shared" si="16"/>
        <v>0</v>
      </c>
      <c r="P47" s="264">
        <f t="shared" si="16"/>
        <v>0</v>
      </c>
      <c r="Q47" s="264">
        <f t="shared" si="16"/>
        <v>0</v>
      </c>
      <c r="R47" s="264">
        <f t="shared" si="16"/>
        <v>0</v>
      </c>
      <c r="S47" s="264">
        <f t="shared" si="16"/>
        <v>0</v>
      </c>
      <c r="T47" s="264">
        <f t="shared" si="16"/>
        <v>0</v>
      </c>
      <c r="U47" s="264">
        <f t="shared" si="16"/>
        <v>0</v>
      </c>
      <c r="V47" s="264">
        <f t="shared" si="16"/>
        <v>0</v>
      </c>
      <c r="W47" s="264">
        <f t="shared" si="16"/>
        <v>0</v>
      </c>
      <c r="X47" s="264">
        <f t="shared" si="16"/>
        <v>0</v>
      </c>
      <c r="Y47" s="264">
        <f t="shared" si="16"/>
        <v>0</v>
      </c>
      <c r="Z47" s="264">
        <f t="shared" si="16"/>
        <v>0</v>
      </c>
      <c r="AA47" s="264">
        <f t="shared" si="16"/>
        <v>200</v>
      </c>
      <c r="AB47" s="264">
        <f t="shared" si="16"/>
        <v>0</v>
      </c>
      <c r="AC47" s="264">
        <f t="shared" si="16"/>
        <v>0</v>
      </c>
      <c r="AD47" s="264">
        <f t="shared" si="16"/>
        <v>0</v>
      </c>
      <c r="AE47" s="264">
        <f t="shared" si="16"/>
        <v>0</v>
      </c>
      <c r="AF47" s="264">
        <f t="shared" si="16"/>
        <v>0</v>
      </c>
      <c r="AG47" s="264">
        <f t="shared" si="16"/>
        <v>0</v>
      </c>
      <c r="AH47" s="264">
        <f t="shared" si="16"/>
        <v>0</v>
      </c>
      <c r="AI47" s="264">
        <f t="shared" si="16"/>
        <v>0</v>
      </c>
      <c r="AJ47" s="264">
        <f t="shared" si="16"/>
        <v>0</v>
      </c>
      <c r="AK47" s="264">
        <f t="shared" si="16"/>
        <v>0</v>
      </c>
      <c r="AL47" s="264">
        <f t="shared" si="16"/>
        <v>0</v>
      </c>
      <c r="AM47" s="264">
        <f t="shared" si="16"/>
        <v>0</v>
      </c>
      <c r="AN47" s="264">
        <f t="shared" si="16"/>
        <v>18</v>
      </c>
      <c r="AO47" s="264">
        <f t="shared" si="16"/>
        <v>0</v>
      </c>
      <c r="AP47" s="264">
        <f t="shared" si="16"/>
        <v>0</v>
      </c>
      <c r="AQ47" s="264">
        <f t="shared" si="16"/>
        <v>0</v>
      </c>
      <c r="AR47" s="264">
        <f t="shared" si="16"/>
        <v>0</v>
      </c>
      <c r="AS47" s="264">
        <f t="shared" si="16"/>
        <v>0</v>
      </c>
      <c r="AT47" s="264">
        <f t="shared" si="16"/>
        <v>0</v>
      </c>
      <c r="AU47" s="264">
        <f t="shared" si="16"/>
        <v>0</v>
      </c>
      <c r="AV47" s="264">
        <f t="shared" si="16"/>
        <v>0</v>
      </c>
      <c r="AW47" s="264">
        <f t="shared" si="16"/>
        <v>0</v>
      </c>
      <c r="AX47" s="264">
        <f t="shared" si="16"/>
        <v>7</v>
      </c>
      <c r="AY47" s="264">
        <f t="shared" si="16"/>
        <v>0</v>
      </c>
      <c r="AZ47" s="264">
        <f t="shared" si="16"/>
        <v>0</v>
      </c>
      <c r="BA47" s="264">
        <f t="shared" si="16"/>
        <v>0</v>
      </c>
      <c r="BB47" s="264">
        <f t="shared" si="16"/>
        <v>49</v>
      </c>
      <c r="BC47" s="264">
        <f t="shared" si="16"/>
        <v>0</v>
      </c>
      <c r="BD47" s="264">
        <f t="shared" si="16"/>
        <v>0</v>
      </c>
      <c r="BE47" s="264">
        <f t="shared" si="16"/>
        <v>0</v>
      </c>
      <c r="BF47" s="264">
        <f t="shared" si="16"/>
        <v>0</v>
      </c>
      <c r="BG47" s="264">
        <f t="shared" si="16"/>
        <v>0</v>
      </c>
      <c r="BH47" s="264">
        <f t="shared" si="16"/>
        <v>0</v>
      </c>
      <c r="BI47" s="264">
        <f t="shared" si="16"/>
        <v>0</v>
      </c>
      <c r="BJ47" s="264">
        <f t="shared" si="16"/>
        <v>18</v>
      </c>
      <c r="BK47" s="264">
        <f t="shared" si="16"/>
        <v>4</v>
      </c>
      <c r="BL47" s="264">
        <f t="shared" si="16"/>
        <v>10</v>
      </c>
      <c r="BM47" s="264">
        <f t="shared" si="16"/>
        <v>0</v>
      </c>
      <c r="BN47" s="264">
        <f t="shared" si="16"/>
        <v>0</v>
      </c>
      <c r="BO47" s="264">
        <f t="shared" si="16"/>
        <v>0</v>
      </c>
      <c r="BP47" s="264">
        <f t="shared" ref="BP47:BZ47" si="17">SUM(BP39:BP45)</f>
        <v>120</v>
      </c>
      <c r="BQ47" s="264">
        <f t="shared" si="17"/>
        <v>0</v>
      </c>
      <c r="BR47" s="264">
        <f>SUM(BR39:BR44)</f>
        <v>0</v>
      </c>
      <c r="BS47" s="264">
        <f t="shared" si="17"/>
        <v>0</v>
      </c>
      <c r="BT47" s="264">
        <f t="shared" si="17"/>
        <v>0</v>
      </c>
      <c r="BU47" s="264">
        <f t="shared" si="17"/>
        <v>0</v>
      </c>
      <c r="BV47" s="264">
        <f t="shared" si="17"/>
        <v>113</v>
      </c>
      <c r="BW47" s="264">
        <f t="shared" si="17"/>
        <v>0</v>
      </c>
      <c r="BX47" s="264">
        <f t="shared" si="17"/>
        <v>40</v>
      </c>
      <c r="BY47" s="264">
        <f t="shared" si="17"/>
        <v>0</v>
      </c>
      <c r="BZ47" s="264">
        <f t="shared" si="17"/>
        <v>0</v>
      </c>
    </row>
    <row r="48" spans="1:79" hidden="1">
      <c r="A48" s="614" t="s">
        <v>54</v>
      </c>
      <c r="B48" s="615"/>
      <c r="C48" s="177">
        <f>C49</f>
        <v>100</v>
      </c>
      <c r="D48" s="177">
        <f t="shared" ref="D48:BO48" si="18">C48</f>
        <v>100</v>
      </c>
      <c r="E48" s="177">
        <f t="shared" si="18"/>
        <v>100</v>
      </c>
      <c r="F48" s="177">
        <f t="shared" si="18"/>
        <v>100</v>
      </c>
      <c r="G48" s="177">
        <f t="shared" si="18"/>
        <v>100</v>
      </c>
      <c r="H48" s="177">
        <f t="shared" si="18"/>
        <v>100</v>
      </c>
      <c r="I48" s="177">
        <f t="shared" si="18"/>
        <v>100</v>
      </c>
      <c r="J48" s="177">
        <f t="shared" si="18"/>
        <v>100</v>
      </c>
      <c r="K48" s="177">
        <f t="shared" si="18"/>
        <v>100</v>
      </c>
      <c r="L48" s="177">
        <f t="shared" si="18"/>
        <v>100</v>
      </c>
      <c r="M48" s="177">
        <f t="shared" si="18"/>
        <v>100</v>
      </c>
      <c r="N48" s="177">
        <f t="shared" si="18"/>
        <v>100</v>
      </c>
      <c r="O48" s="177">
        <f t="shared" si="18"/>
        <v>100</v>
      </c>
      <c r="P48" s="177">
        <f t="shared" si="18"/>
        <v>100</v>
      </c>
      <c r="Q48" s="177">
        <f t="shared" si="18"/>
        <v>100</v>
      </c>
      <c r="R48" s="177">
        <f t="shared" si="18"/>
        <v>100</v>
      </c>
      <c r="S48" s="177">
        <f t="shared" si="18"/>
        <v>100</v>
      </c>
      <c r="T48" s="177">
        <f t="shared" si="18"/>
        <v>100</v>
      </c>
      <c r="U48" s="177">
        <f t="shared" si="18"/>
        <v>100</v>
      </c>
      <c r="V48" s="177">
        <f t="shared" si="18"/>
        <v>100</v>
      </c>
      <c r="W48" s="177">
        <f t="shared" si="18"/>
        <v>100</v>
      </c>
      <c r="X48" s="177">
        <f t="shared" si="18"/>
        <v>100</v>
      </c>
      <c r="Y48" s="177">
        <f t="shared" si="18"/>
        <v>100</v>
      </c>
      <c r="Z48" s="177">
        <f t="shared" si="18"/>
        <v>100</v>
      </c>
      <c r="AA48" s="177">
        <f t="shared" si="18"/>
        <v>100</v>
      </c>
      <c r="AB48" s="177">
        <f t="shared" si="18"/>
        <v>100</v>
      </c>
      <c r="AC48" s="177">
        <f t="shared" si="18"/>
        <v>100</v>
      </c>
      <c r="AD48" s="177">
        <f t="shared" si="18"/>
        <v>100</v>
      </c>
      <c r="AE48" s="177">
        <f t="shared" si="18"/>
        <v>100</v>
      </c>
      <c r="AF48" s="177">
        <f t="shared" si="18"/>
        <v>100</v>
      </c>
      <c r="AG48" s="177">
        <f t="shared" si="18"/>
        <v>100</v>
      </c>
      <c r="AH48" s="177">
        <f t="shared" si="18"/>
        <v>100</v>
      </c>
      <c r="AI48" s="177">
        <f t="shared" si="18"/>
        <v>100</v>
      </c>
      <c r="AJ48" s="177">
        <f t="shared" si="18"/>
        <v>100</v>
      </c>
      <c r="AK48" s="177">
        <f t="shared" si="18"/>
        <v>100</v>
      </c>
      <c r="AL48" s="177">
        <f t="shared" si="18"/>
        <v>100</v>
      </c>
      <c r="AM48" s="177">
        <f t="shared" si="18"/>
        <v>100</v>
      </c>
      <c r="AN48" s="177">
        <f t="shared" si="18"/>
        <v>100</v>
      </c>
      <c r="AO48" s="177">
        <f t="shared" si="18"/>
        <v>100</v>
      </c>
      <c r="AP48" s="177">
        <f t="shared" si="18"/>
        <v>100</v>
      </c>
      <c r="AQ48" s="177">
        <f t="shared" si="18"/>
        <v>100</v>
      </c>
      <c r="AR48" s="177">
        <f t="shared" si="18"/>
        <v>100</v>
      </c>
      <c r="AS48" s="177">
        <f t="shared" si="18"/>
        <v>100</v>
      </c>
      <c r="AT48" s="177">
        <f t="shared" si="18"/>
        <v>100</v>
      </c>
      <c r="AU48" s="177">
        <f t="shared" si="18"/>
        <v>100</v>
      </c>
      <c r="AV48" s="177">
        <f t="shared" si="18"/>
        <v>100</v>
      </c>
      <c r="AW48" s="177">
        <f t="shared" si="18"/>
        <v>100</v>
      </c>
      <c r="AX48" s="177">
        <f t="shared" si="18"/>
        <v>100</v>
      </c>
      <c r="AY48" s="177">
        <f t="shared" si="18"/>
        <v>100</v>
      </c>
      <c r="AZ48" s="177">
        <f t="shared" si="18"/>
        <v>100</v>
      </c>
      <c r="BA48" s="177">
        <f t="shared" si="18"/>
        <v>100</v>
      </c>
      <c r="BB48" s="177">
        <f t="shared" si="18"/>
        <v>100</v>
      </c>
      <c r="BC48" s="177">
        <f t="shared" si="18"/>
        <v>100</v>
      </c>
      <c r="BD48" s="177">
        <f t="shared" si="18"/>
        <v>100</v>
      </c>
      <c r="BE48" s="177">
        <f t="shared" si="18"/>
        <v>100</v>
      </c>
      <c r="BF48" s="177">
        <f t="shared" si="18"/>
        <v>100</v>
      </c>
      <c r="BG48" s="177">
        <f t="shared" si="18"/>
        <v>100</v>
      </c>
      <c r="BH48" s="177">
        <f t="shared" si="18"/>
        <v>100</v>
      </c>
      <c r="BI48" s="177">
        <f t="shared" si="18"/>
        <v>100</v>
      </c>
      <c r="BJ48" s="177">
        <f t="shared" si="18"/>
        <v>100</v>
      </c>
      <c r="BK48" s="177">
        <f t="shared" si="18"/>
        <v>100</v>
      </c>
      <c r="BL48" s="177">
        <f t="shared" si="18"/>
        <v>100</v>
      </c>
      <c r="BM48" s="177">
        <f t="shared" si="18"/>
        <v>100</v>
      </c>
      <c r="BN48" s="177">
        <f t="shared" si="18"/>
        <v>100</v>
      </c>
      <c r="BO48" s="177">
        <f t="shared" si="18"/>
        <v>100</v>
      </c>
      <c r="BP48" s="177">
        <f t="shared" ref="BP48:BZ48" si="19">BO48</f>
        <v>100</v>
      </c>
      <c r="BQ48" s="177">
        <f t="shared" si="19"/>
        <v>100</v>
      </c>
      <c r="BR48" s="177">
        <f t="shared" si="19"/>
        <v>100</v>
      </c>
      <c r="BS48" s="177">
        <f t="shared" si="19"/>
        <v>100</v>
      </c>
      <c r="BT48" s="177">
        <f t="shared" si="19"/>
        <v>100</v>
      </c>
      <c r="BU48" s="177">
        <f t="shared" si="19"/>
        <v>100</v>
      </c>
      <c r="BV48" s="177">
        <f t="shared" si="19"/>
        <v>100</v>
      </c>
      <c r="BW48" s="177">
        <f t="shared" si="19"/>
        <v>100</v>
      </c>
      <c r="BX48" s="177">
        <f t="shared" si="19"/>
        <v>100</v>
      </c>
      <c r="BY48" s="177">
        <f t="shared" si="19"/>
        <v>100</v>
      </c>
      <c r="BZ48" s="177">
        <f t="shared" si="19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29">
        <f>D47*D48/1000</f>
        <v>0</v>
      </c>
      <c r="E50" s="418">
        <f>E47*E48/1000</f>
        <v>0</v>
      </c>
      <c r="F50" s="418">
        <f>F47*F48/1000</f>
        <v>0</v>
      </c>
      <c r="G50" s="418">
        <f>G47*G48</f>
        <v>0</v>
      </c>
      <c r="H50" s="418">
        <f>H47*H48</f>
        <v>0</v>
      </c>
      <c r="I50" s="418">
        <f>I47*I48/1000</f>
        <v>0</v>
      </c>
      <c r="J50" s="418">
        <f>J47*J48/1000</f>
        <v>0</v>
      </c>
      <c r="K50" s="418">
        <f>K47*K48/1000</f>
        <v>0</v>
      </c>
      <c r="L50" s="439">
        <f t="shared" ref="L50:BV50" si="20">L47*L48/1000</f>
        <v>0.63</v>
      </c>
      <c r="M50" s="439">
        <f t="shared" si="20"/>
        <v>0</v>
      </c>
      <c r="N50" s="439">
        <f t="shared" si="20"/>
        <v>0.27800000000000002</v>
      </c>
      <c r="O50" s="439">
        <f t="shared" si="20"/>
        <v>0</v>
      </c>
      <c r="P50" s="439">
        <f t="shared" si="20"/>
        <v>0</v>
      </c>
      <c r="Q50" s="439">
        <f>Q47*Q48</f>
        <v>0</v>
      </c>
      <c r="R50" s="439">
        <f t="shared" si="20"/>
        <v>0</v>
      </c>
      <c r="S50" s="439">
        <f>S47*S48/1000</f>
        <v>0</v>
      </c>
      <c r="T50" s="439">
        <f t="shared" si="20"/>
        <v>0</v>
      </c>
      <c r="U50" s="439">
        <f t="shared" si="20"/>
        <v>0</v>
      </c>
      <c r="V50" s="439">
        <f t="shared" si="20"/>
        <v>0</v>
      </c>
      <c r="W50" s="439">
        <f t="shared" si="20"/>
        <v>0</v>
      </c>
      <c r="X50" s="439">
        <f t="shared" si="20"/>
        <v>0</v>
      </c>
      <c r="Y50" s="439">
        <f t="shared" si="20"/>
        <v>0</v>
      </c>
      <c r="Z50" s="439">
        <f t="shared" si="20"/>
        <v>0</v>
      </c>
      <c r="AA50" s="439">
        <f t="shared" si="20"/>
        <v>20</v>
      </c>
      <c r="AB50" s="439">
        <f t="shared" si="20"/>
        <v>0</v>
      </c>
      <c r="AC50" s="439">
        <f t="shared" si="20"/>
        <v>0</v>
      </c>
      <c r="AD50" s="439">
        <f>AD47*AD48/1000</f>
        <v>0</v>
      </c>
      <c r="AE50" s="439">
        <f>AE47*AE48/1000</f>
        <v>0</v>
      </c>
      <c r="AF50" s="439">
        <f t="shared" si="20"/>
        <v>0</v>
      </c>
      <c r="AG50" s="439">
        <f t="shared" si="20"/>
        <v>0</v>
      </c>
      <c r="AH50" s="439">
        <f t="shared" si="20"/>
        <v>0</v>
      </c>
      <c r="AI50" s="439">
        <f t="shared" si="20"/>
        <v>0</v>
      </c>
      <c r="AJ50" s="439">
        <f t="shared" si="20"/>
        <v>0</v>
      </c>
      <c r="AK50" s="439">
        <f t="shared" si="20"/>
        <v>0</v>
      </c>
      <c r="AL50" s="439">
        <f t="shared" si="20"/>
        <v>0</v>
      </c>
      <c r="AM50" s="439">
        <f t="shared" si="20"/>
        <v>0</v>
      </c>
      <c r="AN50" s="439">
        <f t="shared" si="20"/>
        <v>1.8</v>
      </c>
      <c r="AO50" s="439">
        <f t="shared" si="20"/>
        <v>0</v>
      </c>
      <c r="AP50" s="439">
        <f t="shared" si="20"/>
        <v>0</v>
      </c>
      <c r="AQ50" s="439">
        <f t="shared" si="20"/>
        <v>0</v>
      </c>
      <c r="AR50" s="439">
        <f t="shared" si="20"/>
        <v>0</v>
      </c>
      <c r="AS50" s="439">
        <f t="shared" si="20"/>
        <v>0</v>
      </c>
      <c r="AT50" s="439">
        <f t="shared" si="20"/>
        <v>0</v>
      </c>
      <c r="AU50" s="439">
        <f t="shared" si="20"/>
        <v>0</v>
      </c>
      <c r="AV50" s="439">
        <f t="shared" si="20"/>
        <v>0</v>
      </c>
      <c r="AW50" s="439">
        <f t="shared" si="20"/>
        <v>0</v>
      </c>
      <c r="AX50" s="439">
        <f t="shared" si="20"/>
        <v>0.7</v>
      </c>
      <c r="AY50" s="439">
        <f t="shared" si="20"/>
        <v>0</v>
      </c>
      <c r="AZ50" s="439">
        <f>AZ47*AZ48/1000</f>
        <v>0</v>
      </c>
      <c r="BA50" s="439">
        <f t="shared" si="20"/>
        <v>0</v>
      </c>
      <c r="BB50" s="439">
        <f t="shared" si="20"/>
        <v>4.9000000000000004</v>
      </c>
      <c r="BC50" s="439">
        <f t="shared" si="20"/>
        <v>0</v>
      </c>
      <c r="BD50" s="439">
        <f>BD47*BD48/1000</f>
        <v>0</v>
      </c>
      <c r="BE50" s="439">
        <f t="shared" si="20"/>
        <v>0</v>
      </c>
      <c r="BF50" s="439">
        <f t="shared" si="20"/>
        <v>0</v>
      </c>
      <c r="BG50" s="439">
        <f t="shared" si="20"/>
        <v>0</v>
      </c>
      <c r="BH50" s="439">
        <f>BH47*BH48/1000</f>
        <v>0</v>
      </c>
      <c r="BI50" s="439">
        <f t="shared" si="20"/>
        <v>0</v>
      </c>
      <c r="BJ50" s="439">
        <f t="shared" si="20"/>
        <v>1.8</v>
      </c>
      <c r="BK50" s="439">
        <f t="shared" si="20"/>
        <v>0.4</v>
      </c>
      <c r="BL50" s="439">
        <f t="shared" si="20"/>
        <v>1</v>
      </c>
      <c r="BM50" s="439">
        <f t="shared" si="20"/>
        <v>0</v>
      </c>
      <c r="BN50" s="439">
        <f t="shared" si="20"/>
        <v>0</v>
      </c>
      <c r="BO50" s="439">
        <f t="shared" si="20"/>
        <v>0</v>
      </c>
      <c r="BP50" s="439">
        <f>BP47*BP48/1000</f>
        <v>12</v>
      </c>
      <c r="BQ50" s="439">
        <f t="shared" si="20"/>
        <v>0</v>
      </c>
      <c r="BR50" s="439">
        <f t="shared" si="20"/>
        <v>0</v>
      </c>
      <c r="BS50" s="439">
        <f t="shared" si="20"/>
        <v>0</v>
      </c>
      <c r="BT50" s="439">
        <f t="shared" si="20"/>
        <v>0</v>
      </c>
      <c r="BU50" s="439">
        <f t="shared" si="20"/>
        <v>0</v>
      </c>
      <c r="BV50" s="439">
        <f t="shared" si="20"/>
        <v>11.3</v>
      </c>
      <c r="BW50" s="439">
        <f>BW47*BW48/1000</f>
        <v>0</v>
      </c>
      <c r="BX50" s="439">
        <f>BX47*BX48/1000</f>
        <v>4</v>
      </c>
      <c r="BY50" s="397">
        <f>BY47*BY48/1000</f>
        <v>0</v>
      </c>
      <c r="BZ50" s="397">
        <f>BZ47*BZ48/1000</f>
        <v>0</v>
      </c>
    </row>
    <row r="51" spans="1:78" ht="15.75">
      <c r="A51" s="593" t="s">
        <v>46</v>
      </c>
      <c r="B51" s="594"/>
      <c r="C51" s="415"/>
      <c r="D51" s="420">
        <f>ССЫЛКИ!B3</f>
        <v>105</v>
      </c>
      <c r="E51" s="420">
        <f>ССЫЛКИ!C3</f>
        <v>590</v>
      </c>
      <c r="F51" s="420">
        <f>ССЫЛКИ!D3</f>
        <v>590</v>
      </c>
      <c r="G51" s="420">
        <f>ССЫЛКИ!E3</f>
        <v>11</v>
      </c>
      <c r="H51" s="420">
        <f>ССЫЛКИ!F3</f>
        <v>400</v>
      </c>
      <c r="I51" s="420">
        <f>ССЫЛКИ!G3</f>
        <v>200</v>
      </c>
      <c r="J51" s="420">
        <f>ССЫЛКИ!H3</f>
        <v>105</v>
      </c>
      <c r="K51" s="42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398">
        <f>ССЫЛКИ!BW3</f>
        <v>510</v>
      </c>
      <c r="BZ51" s="398">
        <f>ССЫЛКИ!BX3</f>
        <v>580</v>
      </c>
    </row>
    <row r="52" spans="1:78" ht="15.75">
      <c r="A52" s="593" t="s">
        <v>56</v>
      </c>
      <c r="B52" s="594"/>
      <c r="C52" s="446">
        <f>SUM(D52:BZ52)</f>
        <v>7442</v>
      </c>
      <c r="D52" s="429">
        <f t="shared" ref="D52:BX52" si="21">D50*D51</f>
        <v>0</v>
      </c>
      <c r="E52" s="437">
        <f t="shared" si="21"/>
        <v>0</v>
      </c>
      <c r="F52" s="437">
        <f t="shared" si="21"/>
        <v>0</v>
      </c>
      <c r="G52" s="418">
        <f t="shared" si="21"/>
        <v>0</v>
      </c>
      <c r="H52" s="418">
        <f t="shared" si="21"/>
        <v>0</v>
      </c>
      <c r="I52" s="418">
        <f t="shared" si="21"/>
        <v>0</v>
      </c>
      <c r="J52" s="418">
        <f t="shared" si="21"/>
        <v>0</v>
      </c>
      <c r="K52" s="418">
        <f t="shared" si="21"/>
        <v>0</v>
      </c>
      <c r="L52" s="439">
        <f t="shared" si="21"/>
        <v>84.42</v>
      </c>
      <c r="M52" s="439">
        <f t="shared" si="21"/>
        <v>0</v>
      </c>
      <c r="N52" s="439">
        <f t="shared" si="21"/>
        <v>2.7800000000000002</v>
      </c>
      <c r="O52" s="439">
        <f t="shared" si="21"/>
        <v>0</v>
      </c>
      <c r="P52" s="439">
        <f t="shared" si="21"/>
        <v>0</v>
      </c>
      <c r="Q52" s="439">
        <f t="shared" si="21"/>
        <v>0</v>
      </c>
      <c r="R52" s="439">
        <f t="shared" si="21"/>
        <v>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  <c r="X52" s="439">
        <f t="shared" si="21"/>
        <v>0</v>
      </c>
      <c r="Y52" s="439">
        <f t="shared" si="21"/>
        <v>0</v>
      </c>
      <c r="Z52" s="439">
        <f t="shared" si="21"/>
        <v>0</v>
      </c>
      <c r="AA52" s="439">
        <f t="shared" si="21"/>
        <v>1700</v>
      </c>
      <c r="AB52" s="439">
        <f t="shared" si="21"/>
        <v>0</v>
      </c>
      <c r="AC52" s="439">
        <f t="shared" si="21"/>
        <v>0</v>
      </c>
      <c r="AD52" s="439">
        <f t="shared" si="21"/>
        <v>0</v>
      </c>
      <c r="AE52" s="439">
        <f t="shared" si="21"/>
        <v>0</v>
      </c>
      <c r="AF52" s="439">
        <f t="shared" si="21"/>
        <v>0</v>
      </c>
      <c r="AG52" s="439">
        <f t="shared" si="21"/>
        <v>0</v>
      </c>
      <c r="AH52" s="439">
        <f t="shared" si="21"/>
        <v>0</v>
      </c>
      <c r="AI52" s="439">
        <f t="shared" si="21"/>
        <v>0</v>
      </c>
      <c r="AJ52" s="439">
        <f t="shared" si="21"/>
        <v>0</v>
      </c>
      <c r="AK52" s="439">
        <f t="shared" si="21"/>
        <v>0</v>
      </c>
      <c r="AL52" s="439">
        <f t="shared" si="21"/>
        <v>0</v>
      </c>
      <c r="AM52" s="439">
        <f t="shared" si="21"/>
        <v>0</v>
      </c>
      <c r="AN52" s="439">
        <f t="shared" si="21"/>
        <v>216</v>
      </c>
      <c r="AO52" s="439">
        <f t="shared" si="21"/>
        <v>0</v>
      </c>
      <c r="AP52" s="439">
        <f t="shared" si="21"/>
        <v>0</v>
      </c>
      <c r="AQ52" s="439">
        <f t="shared" si="21"/>
        <v>0</v>
      </c>
      <c r="AR52" s="439">
        <f t="shared" si="21"/>
        <v>0</v>
      </c>
      <c r="AS52" s="439">
        <f t="shared" si="21"/>
        <v>0</v>
      </c>
      <c r="AT52" s="439">
        <f t="shared" si="21"/>
        <v>0</v>
      </c>
      <c r="AU52" s="439">
        <f t="shared" si="21"/>
        <v>0</v>
      </c>
      <c r="AV52" s="439">
        <f t="shared" si="21"/>
        <v>0</v>
      </c>
      <c r="AW52" s="439">
        <f t="shared" si="21"/>
        <v>0</v>
      </c>
      <c r="AX52" s="439">
        <f t="shared" si="21"/>
        <v>230.99999999999997</v>
      </c>
      <c r="AY52" s="439">
        <f t="shared" si="21"/>
        <v>0</v>
      </c>
      <c r="AZ52" s="439">
        <f t="shared" si="21"/>
        <v>0</v>
      </c>
      <c r="BA52" s="439">
        <f t="shared" si="21"/>
        <v>0</v>
      </c>
      <c r="BB52" s="439">
        <f t="shared" si="21"/>
        <v>1176</v>
      </c>
      <c r="BC52" s="439">
        <f t="shared" si="21"/>
        <v>0</v>
      </c>
      <c r="BD52" s="439">
        <f t="shared" si="21"/>
        <v>0</v>
      </c>
      <c r="BE52" s="439">
        <f t="shared" si="21"/>
        <v>0</v>
      </c>
      <c r="BF52" s="439">
        <f t="shared" si="21"/>
        <v>0</v>
      </c>
      <c r="BG52" s="439">
        <f t="shared" si="21"/>
        <v>0</v>
      </c>
      <c r="BH52" s="439">
        <f t="shared" si="21"/>
        <v>0</v>
      </c>
      <c r="BI52" s="439">
        <f t="shared" si="21"/>
        <v>0</v>
      </c>
      <c r="BJ52" s="439">
        <f t="shared" si="21"/>
        <v>82.8</v>
      </c>
      <c r="BK52" s="439">
        <f t="shared" si="21"/>
        <v>14</v>
      </c>
      <c r="BL52" s="439">
        <f t="shared" si="21"/>
        <v>60</v>
      </c>
      <c r="BM52" s="439">
        <f t="shared" si="21"/>
        <v>0</v>
      </c>
      <c r="BN52" s="439">
        <f t="shared" si="21"/>
        <v>0</v>
      </c>
      <c r="BO52" s="439">
        <f t="shared" si="21"/>
        <v>0</v>
      </c>
      <c r="BP52" s="439">
        <f t="shared" si="21"/>
        <v>2400</v>
      </c>
      <c r="BQ52" s="439">
        <f t="shared" si="21"/>
        <v>0</v>
      </c>
      <c r="BR52" s="439">
        <f t="shared" si="21"/>
        <v>0</v>
      </c>
      <c r="BS52" s="439">
        <f t="shared" si="21"/>
        <v>0</v>
      </c>
      <c r="BT52" s="439">
        <f t="shared" si="21"/>
        <v>0</v>
      </c>
      <c r="BU52" s="439">
        <f t="shared" si="21"/>
        <v>0</v>
      </c>
      <c r="BV52" s="439">
        <f t="shared" si="21"/>
        <v>1243</v>
      </c>
      <c r="BW52" s="439">
        <f t="shared" si="21"/>
        <v>0</v>
      </c>
      <c r="BX52" s="439">
        <f t="shared" si="21"/>
        <v>232</v>
      </c>
      <c r="BY52" s="397">
        <f>BY50*BY51</f>
        <v>0</v>
      </c>
      <c r="BZ52" s="397">
        <f>BZ50*BZ51</f>
        <v>0</v>
      </c>
    </row>
    <row r="53" spans="1:78" ht="15.75">
      <c r="A53" s="593" t="s">
        <v>57</v>
      </c>
      <c r="B53" s="594"/>
      <c r="C53" s="447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2">SUM(D39:D45)</f>
        <v>0</v>
      </c>
      <c r="E55" s="177">
        <f t="shared" si="22"/>
        <v>0</v>
      </c>
      <c r="F55" s="177">
        <f t="shared" si="22"/>
        <v>0</v>
      </c>
      <c r="G55" s="177">
        <f t="shared" si="22"/>
        <v>0</v>
      </c>
      <c r="H55" s="177">
        <f t="shared" si="22"/>
        <v>0</v>
      </c>
      <c r="I55" s="177">
        <f t="shared" si="22"/>
        <v>0</v>
      </c>
      <c r="J55" s="177">
        <f t="shared" si="22"/>
        <v>0</v>
      </c>
      <c r="K55" s="177">
        <f t="shared" si="22"/>
        <v>0</v>
      </c>
      <c r="L55" s="177">
        <f>SUM(L39:L45)</f>
        <v>6.3</v>
      </c>
      <c r="M55" s="177">
        <f t="shared" ref="M55:BX55" si="23">SUM(M39:M45)</f>
        <v>0</v>
      </c>
      <c r="N55" s="177">
        <f t="shared" si="23"/>
        <v>2.78</v>
      </c>
      <c r="O55" s="177">
        <f t="shared" si="23"/>
        <v>0</v>
      </c>
      <c r="P55" s="177">
        <f t="shared" si="23"/>
        <v>0</v>
      </c>
      <c r="Q55" s="177">
        <f t="shared" si="23"/>
        <v>0</v>
      </c>
      <c r="R55" s="177">
        <f t="shared" si="23"/>
        <v>0</v>
      </c>
      <c r="S55" s="177">
        <f t="shared" si="23"/>
        <v>0</v>
      </c>
      <c r="T55" s="177">
        <f t="shared" si="23"/>
        <v>0</v>
      </c>
      <c r="U55" s="177">
        <f t="shared" si="23"/>
        <v>0</v>
      </c>
      <c r="V55" s="177">
        <f t="shared" si="23"/>
        <v>0</v>
      </c>
      <c r="W55" s="177">
        <f t="shared" si="23"/>
        <v>0</v>
      </c>
      <c r="X55" s="177">
        <f t="shared" si="23"/>
        <v>0</v>
      </c>
      <c r="Y55" s="177">
        <f t="shared" si="23"/>
        <v>0</v>
      </c>
      <c r="Z55" s="177">
        <f t="shared" si="23"/>
        <v>0</v>
      </c>
      <c r="AA55" s="177">
        <f t="shared" si="23"/>
        <v>200</v>
      </c>
      <c r="AB55" s="177">
        <f t="shared" si="23"/>
        <v>0</v>
      </c>
      <c r="AC55" s="177">
        <f t="shared" si="23"/>
        <v>0</v>
      </c>
      <c r="AD55" s="177">
        <f t="shared" si="23"/>
        <v>0</v>
      </c>
      <c r="AE55" s="177">
        <f t="shared" si="23"/>
        <v>0</v>
      </c>
      <c r="AF55" s="177">
        <f t="shared" si="23"/>
        <v>0</v>
      </c>
      <c r="AG55" s="177">
        <f t="shared" si="23"/>
        <v>0</v>
      </c>
      <c r="AH55" s="177">
        <f t="shared" si="23"/>
        <v>0</v>
      </c>
      <c r="AI55" s="177">
        <f t="shared" si="23"/>
        <v>0</v>
      </c>
      <c r="AJ55" s="177">
        <f t="shared" si="23"/>
        <v>0</v>
      </c>
      <c r="AK55" s="177">
        <f t="shared" si="23"/>
        <v>0</v>
      </c>
      <c r="AL55" s="177">
        <f t="shared" si="23"/>
        <v>0</v>
      </c>
      <c r="AM55" s="177">
        <f t="shared" si="23"/>
        <v>0</v>
      </c>
      <c r="AN55" s="177">
        <f t="shared" si="23"/>
        <v>18</v>
      </c>
      <c r="AO55" s="177">
        <f t="shared" si="23"/>
        <v>0</v>
      </c>
      <c r="AP55" s="177">
        <f t="shared" si="23"/>
        <v>0</v>
      </c>
      <c r="AQ55" s="177">
        <f t="shared" si="23"/>
        <v>0</v>
      </c>
      <c r="AR55" s="177">
        <f t="shared" si="23"/>
        <v>0</v>
      </c>
      <c r="AS55" s="177">
        <f t="shared" si="23"/>
        <v>0</v>
      </c>
      <c r="AT55" s="177">
        <f t="shared" si="23"/>
        <v>0</v>
      </c>
      <c r="AU55" s="177">
        <f t="shared" si="23"/>
        <v>0</v>
      </c>
      <c r="AV55" s="177">
        <f t="shared" si="23"/>
        <v>0</v>
      </c>
      <c r="AW55" s="177">
        <f t="shared" si="23"/>
        <v>0</v>
      </c>
      <c r="AX55" s="177">
        <f t="shared" si="23"/>
        <v>7</v>
      </c>
      <c r="AY55" s="177">
        <f t="shared" si="23"/>
        <v>0</v>
      </c>
      <c r="AZ55" s="177">
        <f t="shared" si="23"/>
        <v>0</v>
      </c>
      <c r="BA55" s="177">
        <f t="shared" si="23"/>
        <v>0</v>
      </c>
      <c r="BB55" s="177">
        <f t="shared" si="23"/>
        <v>49</v>
      </c>
      <c r="BC55" s="177">
        <f t="shared" si="23"/>
        <v>0</v>
      </c>
      <c r="BD55" s="177">
        <f t="shared" si="23"/>
        <v>0</v>
      </c>
      <c r="BE55" s="177">
        <f t="shared" si="23"/>
        <v>0</v>
      </c>
      <c r="BF55" s="177">
        <f t="shared" si="23"/>
        <v>0</v>
      </c>
      <c r="BG55" s="177">
        <f t="shared" si="23"/>
        <v>0</v>
      </c>
      <c r="BH55" s="177">
        <f t="shared" si="23"/>
        <v>0</v>
      </c>
      <c r="BI55" s="177">
        <f t="shared" si="23"/>
        <v>0</v>
      </c>
      <c r="BJ55" s="177">
        <f t="shared" si="23"/>
        <v>18</v>
      </c>
      <c r="BK55" s="177">
        <f t="shared" si="23"/>
        <v>4</v>
      </c>
      <c r="BL55" s="177">
        <f t="shared" si="23"/>
        <v>10</v>
      </c>
      <c r="BM55" s="177">
        <f t="shared" si="23"/>
        <v>0</v>
      </c>
      <c r="BN55" s="177">
        <f t="shared" si="23"/>
        <v>0</v>
      </c>
      <c r="BO55" s="177">
        <f t="shared" si="23"/>
        <v>0</v>
      </c>
      <c r="BP55" s="177">
        <f t="shared" si="23"/>
        <v>120</v>
      </c>
      <c r="BQ55" s="177">
        <f t="shared" si="23"/>
        <v>0</v>
      </c>
      <c r="BR55" s="177">
        <f>SUM(BR39:BR44)</f>
        <v>0</v>
      </c>
      <c r="BS55" s="177">
        <f t="shared" si="23"/>
        <v>0</v>
      </c>
      <c r="BT55" s="177">
        <f t="shared" si="23"/>
        <v>0</v>
      </c>
      <c r="BU55" s="177">
        <f t="shared" si="23"/>
        <v>0</v>
      </c>
      <c r="BV55" s="177">
        <f t="shared" si="23"/>
        <v>113</v>
      </c>
      <c r="BW55" s="177">
        <f t="shared" si="23"/>
        <v>0</v>
      </c>
      <c r="BX55" s="177">
        <f t="shared" si="23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4">D56</f>
        <v>100</v>
      </c>
      <c r="F56" s="185">
        <f t="shared" si="24"/>
        <v>100</v>
      </c>
      <c r="G56" s="185">
        <f t="shared" si="24"/>
        <v>100</v>
      </c>
      <c r="H56" s="185">
        <f t="shared" si="24"/>
        <v>100</v>
      </c>
      <c r="I56" s="185">
        <f t="shared" si="24"/>
        <v>100</v>
      </c>
      <c r="J56" s="185">
        <f t="shared" si="24"/>
        <v>100</v>
      </c>
      <c r="K56" s="185">
        <f t="shared" si="24"/>
        <v>100</v>
      </c>
      <c r="L56" s="185">
        <f t="shared" si="24"/>
        <v>100</v>
      </c>
      <c r="M56" s="185">
        <f t="shared" si="24"/>
        <v>100</v>
      </c>
      <c r="N56" s="185">
        <f t="shared" si="24"/>
        <v>100</v>
      </c>
      <c r="O56" s="185">
        <f t="shared" si="24"/>
        <v>100</v>
      </c>
      <c r="P56" s="185">
        <f t="shared" si="24"/>
        <v>100</v>
      </c>
      <c r="Q56" s="185">
        <f t="shared" si="24"/>
        <v>100</v>
      </c>
      <c r="R56" s="185">
        <f t="shared" si="24"/>
        <v>100</v>
      </c>
      <c r="S56" s="185">
        <f t="shared" si="24"/>
        <v>100</v>
      </c>
      <c r="T56" s="185">
        <f t="shared" si="24"/>
        <v>100</v>
      </c>
      <c r="U56" s="185">
        <f t="shared" si="24"/>
        <v>100</v>
      </c>
      <c r="V56" s="185">
        <f t="shared" si="24"/>
        <v>100</v>
      </c>
      <c r="W56" s="185">
        <f t="shared" si="24"/>
        <v>100</v>
      </c>
      <c r="X56" s="185">
        <f t="shared" si="24"/>
        <v>100</v>
      </c>
      <c r="Y56" s="185">
        <f t="shared" si="24"/>
        <v>100</v>
      </c>
      <c r="Z56" s="185">
        <f t="shared" si="24"/>
        <v>100</v>
      </c>
      <c r="AA56" s="185">
        <f t="shared" si="24"/>
        <v>100</v>
      </c>
      <c r="AB56" s="185">
        <f t="shared" si="24"/>
        <v>100</v>
      </c>
      <c r="AC56" s="185">
        <f t="shared" si="24"/>
        <v>100</v>
      </c>
      <c r="AD56" s="185">
        <f t="shared" si="24"/>
        <v>100</v>
      </c>
      <c r="AE56" s="185">
        <f t="shared" si="24"/>
        <v>100</v>
      </c>
      <c r="AF56" s="185">
        <f t="shared" si="24"/>
        <v>100</v>
      </c>
      <c r="AG56" s="185">
        <f t="shared" si="24"/>
        <v>100</v>
      </c>
      <c r="AH56" s="185">
        <f t="shared" si="24"/>
        <v>100</v>
      </c>
      <c r="AI56" s="185">
        <f t="shared" si="24"/>
        <v>100</v>
      </c>
      <c r="AJ56" s="185">
        <f t="shared" si="24"/>
        <v>100</v>
      </c>
      <c r="AK56" s="185">
        <f t="shared" si="24"/>
        <v>100</v>
      </c>
      <c r="AL56" s="185">
        <f t="shared" si="24"/>
        <v>100</v>
      </c>
      <c r="AM56" s="185">
        <f t="shared" si="24"/>
        <v>100</v>
      </c>
      <c r="AN56" s="185">
        <f t="shared" si="24"/>
        <v>100</v>
      </c>
      <c r="AO56" s="185">
        <f t="shared" si="24"/>
        <v>100</v>
      </c>
      <c r="AP56" s="185">
        <f t="shared" si="24"/>
        <v>100</v>
      </c>
      <c r="AQ56" s="185">
        <f t="shared" si="24"/>
        <v>100</v>
      </c>
      <c r="AR56" s="185">
        <f t="shared" si="24"/>
        <v>100</v>
      </c>
      <c r="AS56" s="185">
        <f t="shared" si="24"/>
        <v>100</v>
      </c>
      <c r="AT56" s="185">
        <f t="shared" si="24"/>
        <v>100</v>
      </c>
      <c r="AU56" s="185">
        <f t="shared" si="24"/>
        <v>100</v>
      </c>
      <c r="AV56" s="185">
        <f t="shared" si="24"/>
        <v>100</v>
      </c>
      <c r="AW56" s="185">
        <f t="shared" si="24"/>
        <v>100</v>
      </c>
      <c r="AX56" s="185">
        <f t="shared" si="24"/>
        <v>100</v>
      </c>
      <c r="AY56" s="185">
        <f t="shared" si="24"/>
        <v>100</v>
      </c>
      <c r="AZ56" s="185">
        <f t="shared" si="24"/>
        <v>100</v>
      </c>
      <c r="BA56" s="185">
        <f t="shared" si="24"/>
        <v>100</v>
      </c>
      <c r="BB56" s="185">
        <f t="shared" si="24"/>
        <v>100</v>
      </c>
      <c r="BC56" s="185">
        <f t="shared" si="24"/>
        <v>100</v>
      </c>
      <c r="BD56" s="185">
        <f t="shared" si="24"/>
        <v>100</v>
      </c>
      <c r="BE56" s="185">
        <f t="shared" si="24"/>
        <v>100</v>
      </c>
      <c r="BF56" s="185">
        <f t="shared" si="24"/>
        <v>100</v>
      </c>
      <c r="BG56" s="185">
        <f t="shared" si="24"/>
        <v>100</v>
      </c>
      <c r="BH56" s="185">
        <f t="shared" si="24"/>
        <v>100</v>
      </c>
      <c r="BI56" s="185">
        <f t="shared" si="24"/>
        <v>100</v>
      </c>
      <c r="BJ56" s="185">
        <f t="shared" si="24"/>
        <v>100</v>
      </c>
      <c r="BK56" s="185">
        <f t="shared" si="24"/>
        <v>100</v>
      </c>
      <c r="BL56" s="185">
        <f t="shared" si="24"/>
        <v>100</v>
      </c>
      <c r="BM56" s="185">
        <f t="shared" si="24"/>
        <v>100</v>
      </c>
      <c r="BN56" s="185">
        <f t="shared" si="24"/>
        <v>100</v>
      </c>
      <c r="BO56" s="185">
        <f t="shared" si="24"/>
        <v>100</v>
      </c>
      <c r="BP56" s="185">
        <f t="shared" si="24"/>
        <v>100</v>
      </c>
      <c r="BQ56" s="185">
        <f t="shared" ref="BQ56:BZ56" si="25">BP56</f>
        <v>100</v>
      </c>
      <c r="BR56" s="185">
        <f t="shared" si="25"/>
        <v>100</v>
      </c>
      <c r="BS56" s="185">
        <f t="shared" si="25"/>
        <v>100</v>
      </c>
      <c r="BT56" s="185">
        <f t="shared" si="25"/>
        <v>100</v>
      </c>
      <c r="BU56" s="185">
        <f t="shared" si="25"/>
        <v>100</v>
      </c>
      <c r="BV56" s="185">
        <f t="shared" si="25"/>
        <v>100</v>
      </c>
      <c r="BW56" s="185">
        <f t="shared" si="25"/>
        <v>100</v>
      </c>
      <c r="BX56" s="185">
        <f t="shared" si="25"/>
        <v>100</v>
      </c>
      <c r="BY56" s="185">
        <f t="shared" si="25"/>
        <v>100</v>
      </c>
      <c r="BZ56" s="185">
        <f t="shared" si="25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6">L55*L56/1000</f>
        <v>0.63</v>
      </c>
      <c r="M58" s="181">
        <f t="shared" si="26"/>
        <v>0</v>
      </c>
      <c r="N58" s="181">
        <f t="shared" si="26"/>
        <v>0.27800000000000002</v>
      </c>
      <c r="O58" s="181">
        <f t="shared" si="26"/>
        <v>0</v>
      </c>
      <c r="P58" s="181">
        <f t="shared" si="26"/>
        <v>0</v>
      </c>
      <c r="Q58" s="181">
        <f>Q55*Q56</f>
        <v>0</v>
      </c>
      <c r="R58" s="181">
        <f t="shared" si="26"/>
        <v>0</v>
      </c>
      <c r="S58" s="181">
        <f>S55*S56/1000</f>
        <v>0</v>
      </c>
      <c r="T58" s="181">
        <f t="shared" si="26"/>
        <v>0</v>
      </c>
      <c r="U58" s="181">
        <f t="shared" si="26"/>
        <v>0</v>
      </c>
      <c r="V58" s="181">
        <f t="shared" si="26"/>
        <v>0</v>
      </c>
      <c r="W58" s="181">
        <f t="shared" si="26"/>
        <v>0</v>
      </c>
      <c r="X58" s="181">
        <f t="shared" si="26"/>
        <v>0</v>
      </c>
      <c r="Y58" s="181">
        <f t="shared" si="26"/>
        <v>0</v>
      </c>
      <c r="Z58" s="181">
        <f t="shared" si="26"/>
        <v>0</v>
      </c>
      <c r="AA58" s="181">
        <f t="shared" si="26"/>
        <v>20</v>
      </c>
      <c r="AB58" s="181">
        <f t="shared" si="26"/>
        <v>0</v>
      </c>
      <c r="AC58" s="181">
        <f t="shared" si="26"/>
        <v>0</v>
      </c>
      <c r="AD58" s="181">
        <f>AD55*AD56/1000</f>
        <v>0</v>
      </c>
      <c r="AE58" s="181">
        <f>AE55*AE56/1000</f>
        <v>0</v>
      </c>
      <c r="AF58" s="181">
        <f t="shared" si="26"/>
        <v>0</v>
      </c>
      <c r="AG58" s="181">
        <f t="shared" si="26"/>
        <v>0</v>
      </c>
      <c r="AH58" s="181">
        <f t="shared" si="26"/>
        <v>0</v>
      </c>
      <c r="AI58" s="181">
        <f t="shared" si="26"/>
        <v>0</v>
      </c>
      <c r="AJ58" s="181">
        <f t="shared" si="26"/>
        <v>0</v>
      </c>
      <c r="AK58" s="181">
        <f t="shared" si="26"/>
        <v>0</v>
      </c>
      <c r="AL58" s="181">
        <f t="shared" si="26"/>
        <v>0</v>
      </c>
      <c r="AM58" s="181">
        <f t="shared" si="26"/>
        <v>0</v>
      </c>
      <c r="AN58" s="181">
        <f t="shared" si="26"/>
        <v>1.8</v>
      </c>
      <c r="AO58" s="181">
        <f t="shared" si="26"/>
        <v>0</v>
      </c>
      <c r="AP58" s="181">
        <f t="shared" si="26"/>
        <v>0</v>
      </c>
      <c r="AQ58" s="181">
        <f t="shared" si="26"/>
        <v>0</v>
      </c>
      <c r="AR58" s="181">
        <f t="shared" si="26"/>
        <v>0</v>
      </c>
      <c r="AS58" s="181">
        <f t="shared" si="26"/>
        <v>0</v>
      </c>
      <c r="AT58" s="181">
        <f t="shared" si="26"/>
        <v>0</v>
      </c>
      <c r="AU58" s="181">
        <f t="shared" si="26"/>
        <v>0</v>
      </c>
      <c r="AV58" s="181">
        <f t="shared" si="26"/>
        <v>0</v>
      </c>
      <c r="AW58" s="181">
        <f t="shared" si="26"/>
        <v>0</v>
      </c>
      <c r="AX58" s="181">
        <f t="shared" si="26"/>
        <v>0.7</v>
      </c>
      <c r="AY58" s="181">
        <f t="shared" si="26"/>
        <v>0</v>
      </c>
      <c r="AZ58" s="181">
        <f>AZ55*AZ56/1000</f>
        <v>0</v>
      </c>
      <c r="BA58" s="181">
        <f t="shared" si="26"/>
        <v>0</v>
      </c>
      <c r="BB58" s="181">
        <f t="shared" si="26"/>
        <v>4.9000000000000004</v>
      </c>
      <c r="BC58" s="181">
        <f t="shared" si="26"/>
        <v>0</v>
      </c>
      <c r="BD58" s="181">
        <f>BD55*BD56/1000</f>
        <v>0</v>
      </c>
      <c r="BE58" s="181">
        <f t="shared" si="26"/>
        <v>0</v>
      </c>
      <c r="BF58" s="181">
        <f t="shared" si="26"/>
        <v>0</v>
      </c>
      <c r="BG58" s="181">
        <f t="shared" si="26"/>
        <v>0</v>
      </c>
      <c r="BH58" s="181">
        <f>BH55*BH56/1000</f>
        <v>0</v>
      </c>
      <c r="BI58" s="181">
        <f t="shared" si="26"/>
        <v>0</v>
      </c>
      <c r="BJ58" s="181">
        <f t="shared" si="26"/>
        <v>1.8</v>
      </c>
      <c r="BK58" s="181">
        <f t="shared" si="26"/>
        <v>0.4</v>
      </c>
      <c r="BL58" s="181">
        <f t="shared" si="26"/>
        <v>1</v>
      </c>
      <c r="BM58" s="181">
        <f t="shared" si="26"/>
        <v>0</v>
      </c>
      <c r="BN58" s="181">
        <f t="shared" si="26"/>
        <v>0</v>
      </c>
      <c r="BO58" s="181">
        <f t="shared" si="26"/>
        <v>0</v>
      </c>
      <c r="BP58" s="181">
        <f>BP55*BP56/1000</f>
        <v>12</v>
      </c>
      <c r="BQ58" s="181">
        <f t="shared" si="26"/>
        <v>0</v>
      </c>
      <c r="BR58" s="181">
        <f t="shared" si="26"/>
        <v>0</v>
      </c>
      <c r="BS58" s="181">
        <f t="shared" si="26"/>
        <v>0</v>
      </c>
      <c r="BT58" s="181">
        <f t="shared" si="26"/>
        <v>0</v>
      </c>
      <c r="BU58" s="181">
        <f t="shared" si="26"/>
        <v>0</v>
      </c>
      <c r="BV58" s="181">
        <f t="shared" si="26"/>
        <v>11.3</v>
      </c>
      <c r="BW58" s="181">
        <f>BW55*BW56/1000</f>
        <v>0</v>
      </c>
      <c r="BX58" s="181">
        <f>BX55*BX56/1000</f>
        <v>4</v>
      </c>
      <c r="BY58" s="188">
        <f>BY55*BY56/1000</f>
        <v>0</v>
      </c>
      <c r="BZ58" s="188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7">E58*E59</f>
        <v>0</v>
      </c>
      <c r="F60" s="180">
        <f>F58*F59</f>
        <v>0</v>
      </c>
      <c r="G60" s="180">
        <f t="shared" si="27"/>
        <v>0</v>
      </c>
      <c r="H60" s="180">
        <f t="shared" si="27"/>
        <v>0</v>
      </c>
      <c r="I60" s="180">
        <f t="shared" si="27"/>
        <v>0</v>
      </c>
      <c r="J60" s="180">
        <f t="shared" si="27"/>
        <v>0</v>
      </c>
      <c r="K60" s="191">
        <f t="shared" si="27"/>
        <v>0</v>
      </c>
      <c r="L60" s="191">
        <f t="shared" si="27"/>
        <v>84.42</v>
      </c>
      <c r="M60" s="191">
        <f t="shared" si="27"/>
        <v>0</v>
      </c>
      <c r="N60" s="191">
        <f t="shared" si="27"/>
        <v>2.7800000000000002</v>
      </c>
      <c r="O60" s="191">
        <f t="shared" si="27"/>
        <v>0</v>
      </c>
      <c r="P60" s="191">
        <f t="shared" si="27"/>
        <v>0</v>
      </c>
      <c r="Q60" s="191">
        <f t="shared" si="27"/>
        <v>0</v>
      </c>
      <c r="R60" s="191">
        <f t="shared" si="27"/>
        <v>0</v>
      </c>
      <c r="S60" s="191">
        <f t="shared" si="27"/>
        <v>0</v>
      </c>
      <c r="T60" s="191">
        <f t="shared" si="27"/>
        <v>0</v>
      </c>
      <c r="U60" s="191">
        <f t="shared" si="27"/>
        <v>0</v>
      </c>
      <c r="V60" s="191">
        <f t="shared" si="27"/>
        <v>0</v>
      </c>
      <c r="W60" s="191">
        <f t="shared" si="27"/>
        <v>0</v>
      </c>
      <c r="X60" s="191">
        <f t="shared" si="27"/>
        <v>0</v>
      </c>
      <c r="Y60" s="191">
        <f t="shared" si="27"/>
        <v>0</v>
      </c>
      <c r="Z60" s="191">
        <f t="shared" si="27"/>
        <v>0</v>
      </c>
      <c r="AA60" s="191">
        <f t="shared" si="27"/>
        <v>1700</v>
      </c>
      <c r="AB60" s="191">
        <f t="shared" si="27"/>
        <v>0</v>
      </c>
      <c r="AC60" s="191">
        <f t="shared" si="27"/>
        <v>0</v>
      </c>
      <c r="AD60" s="191">
        <f t="shared" si="27"/>
        <v>0</v>
      </c>
      <c r="AE60" s="191">
        <f t="shared" si="27"/>
        <v>0</v>
      </c>
      <c r="AF60" s="191">
        <f t="shared" si="27"/>
        <v>0</v>
      </c>
      <c r="AG60" s="191">
        <f t="shared" si="27"/>
        <v>0</v>
      </c>
      <c r="AH60" s="191">
        <f t="shared" si="27"/>
        <v>0</v>
      </c>
      <c r="AI60" s="191">
        <f t="shared" si="27"/>
        <v>0</v>
      </c>
      <c r="AJ60" s="191">
        <f t="shared" si="27"/>
        <v>0</v>
      </c>
      <c r="AK60" s="191">
        <f t="shared" si="27"/>
        <v>0</v>
      </c>
      <c r="AL60" s="191">
        <f t="shared" si="27"/>
        <v>0</v>
      </c>
      <c r="AM60" s="191">
        <f t="shared" si="27"/>
        <v>0</v>
      </c>
      <c r="AN60" s="191">
        <f t="shared" si="27"/>
        <v>216</v>
      </c>
      <c r="AO60" s="191">
        <f t="shared" si="27"/>
        <v>0</v>
      </c>
      <c r="AP60" s="191">
        <f t="shared" si="27"/>
        <v>0</v>
      </c>
      <c r="AQ60" s="191">
        <f t="shared" si="27"/>
        <v>0</v>
      </c>
      <c r="AR60" s="191">
        <f t="shared" si="27"/>
        <v>0</v>
      </c>
      <c r="AS60" s="191">
        <f t="shared" si="27"/>
        <v>0</v>
      </c>
      <c r="AT60" s="191">
        <f t="shared" si="27"/>
        <v>0</v>
      </c>
      <c r="AU60" s="191">
        <f t="shared" si="27"/>
        <v>0</v>
      </c>
      <c r="AV60" s="191">
        <f t="shared" si="27"/>
        <v>0</v>
      </c>
      <c r="AW60" s="191">
        <f t="shared" si="27"/>
        <v>0</v>
      </c>
      <c r="AX60" s="191">
        <f t="shared" si="27"/>
        <v>230.99999999999997</v>
      </c>
      <c r="AY60" s="191">
        <f t="shared" si="27"/>
        <v>0</v>
      </c>
      <c r="AZ60" s="191">
        <f t="shared" si="27"/>
        <v>0</v>
      </c>
      <c r="BA60" s="191">
        <f t="shared" si="27"/>
        <v>0</v>
      </c>
      <c r="BB60" s="191">
        <f t="shared" si="27"/>
        <v>1176</v>
      </c>
      <c r="BC60" s="191">
        <f t="shared" si="27"/>
        <v>0</v>
      </c>
      <c r="BD60" s="191">
        <f t="shared" si="27"/>
        <v>0</v>
      </c>
      <c r="BE60" s="191">
        <f t="shared" si="27"/>
        <v>0</v>
      </c>
      <c r="BF60" s="191">
        <f t="shared" si="27"/>
        <v>0</v>
      </c>
      <c r="BG60" s="191">
        <f t="shared" si="27"/>
        <v>0</v>
      </c>
      <c r="BH60" s="191">
        <f t="shared" si="27"/>
        <v>0</v>
      </c>
      <c r="BI60" s="191">
        <f t="shared" si="27"/>
        <v>0</v>
      </c>
      <c r="BJ60" s="191">
        <f t="shared" si="27"/>
        <v>82.8</v>
      </c>
      <c r="BK60" s="191">
        <f t="shared" si="27"/>
        <v>14</v>
      </c>
      <c r="BL60" s="191">
        <f t="shared" si="27"/>
        <v>60</v>
      </c>
      <c r="BM60" s="191">
        <f t="shared" si="27"/>
        <v>0</v>
      </c>
      <c r="BN60" s="191">
        <f t="shared" si="27"/>
        <v>0</v>
      </c>
      <c r="BO60" s="191">
        <f t="shared" si="27"/>
        <v>0</v>
      </c>
      <c r="BP60" s="191">
        <f t="shared" si="27"/>
        <v>2400</v>
      </c>
      <c r="BQ60" s="191">
        <f t="shared" ref="BQ60:BW60" si="28">BQ58*BQ59</f>
        <v>0</v>
      </c>
      <c r="BR60" s="191">
        <f t="shared" si="28"/>
        <v>0</v>
      </c>
      <c r="BS60" s="191">
        <f t="shared" si="28"/>
        <v>0</v>
      </c>
      <c r="BT60" s="191">
        <f t="shared" si="28"/>
        <v>0</v>
      </c>
      <c r="BU60" s="191">
        <f t="shared" si="28"/>
        <v>0</v>
      </c>
      <c r="BV60" s="191">
        <f>BV58*BV59</f>
        <v>1243</v>
      </c>
      <c r="BW60" s="191">
        <f t="shared" si="28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 customHeight="1">
      <c r="A62" s="1">
        <f ca="1">SUMPRODUCT(SIGN(CELL("width",OFFSET(D52,,N(INDEX(COLUMN(D52:BZ52)-COLUMN(D52),))))),D52:BZ52)</f>
        <v>7442</v>
      </c>
      <c r="B62">
        <f>ROUND((((75-C53))*100+SUM(N39:N41)),4)</f>
        <v>60.78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>
      <c r="A65" s="1"/>
      <c r="B65" s="1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B66" s="25" t="s">
        <v>59</v>
      </c>
    </row>
    <row r="67" spans="1:76" ht="14.25"/>
    <row r="68" spans="1:76" ht="14.25"/>
    <row r="69" spans="1:76" ht="14.25"/>
    <row r="70" spans="1:76" ht="14.25"/>
    <row r="71" spans="1:76" ht="14.25"/>
    <row r="72" spans="1:76" ht="14.25"/>
    <row r="73" spans="1:76" ht="14.25"/>
    <row r="74" spans="1:76" ht="14.25"/>
    <row r="75" spans="1:76" ht="14.25"/>
    <row r="76" spans="1:76" ht="14.25"/>
    <row r="77" spans="1:76" ht="14.25"/>
    <row r="78" spans="1:76" ht="14.25"/>
    <row r="79" spans="1:76" ht="14.25"/>
    <row r="80" spans="1:76" ht="14.25"/>
    <row r="81" ht="14.25"/>
    <row r="82" ht="14.25"/>
    <row r="83" ht="14.25"/>
    <row r="84" ht="14.25"/>
    <row r="85" ht="14.25"/>
    <row r="86" ht="14.25"/>
    <row r="87" ht="14.25"/>
    <row r="88" ht="14.25"/>
    <row r="89" ht="14.25"/>
    <row r="90" ht="14.25"/>
    <row r="91" ht="14.25"/>
    <row r="92" ht="14.25"/>
    <row r="93" ht="14.25"/>
    <row r="94" ht="14.25"/>
    <row r="95" ht="14.25"/>
    <row r="96" ht="14.25"/>
    <row r="97" ht="14.25"/>
    <row r="98" ht="14.25"/>
    <row r="99" ht="14.25"/>
    <row r="100" ht="14.25"/>
    <row r="101" ht="14.25"/>
    <row r="102" ht="14.25"/>
    <row r="103" ht="14.25"/>
    <row r="104" ht="14.25"/>
    <row r="105" ht="14.25"/>
    <row r="106" ht="14.25"/>
    <row r="107" ht="14.25"/>
    <row r="108" ht="14.25"/>
    <row r="109" ht="14.25"/>
    <row r="110" ht="14.25"/>
    <row r="111" ht="14.25"/>
    <row r="112" ht="14.25"/>
    <row r="113" ht="14.25"/>
    <row r="114" ht="14.25"/>
    <row r="115" ht="14.25"/>
    <row r="116" ht="14.25"/>
    <row r="117" ht="14.25"/>
    <row r="118" ht="14.25"/>
    <row r="119" ht="14.25"/>
    <row r="120" ht="14.25"/>
    <row r="121" ht="14.25"/>
    <row r="122" ht="14.25"/>
    <row r="123" ht="14.25"/>
    <row r="124" ht="14.25"/>
    <row r="125" ht="14.25"/>
    <row r="126" ht="14.25"/>
    <row r="127" ht="14.25"/>
    <row r="128" ht="14.25"/>
    <row r="129" ht="14.25"/>
    <row r="130" ht="14.25"/>
    <row r="131" ht="14.25"/>
    <row r="132" ht="14.25"/>
    <row r="133" ht="14.25"/>
    <row r="134" ht="14.25"/>
    <row r="135" ht="14.25"/>
    <row r="136" ht="14.25"/>
    <row r="137" ht="14.25"/>
    <row r="138" ht="14.25"/>
    <row r="139" ht="14.25"/>
    <row r="140" ht="14.25"/>
    <row r="141" ht="14.25"/>
    <row r="142" ht="14.25"/>
    <row r="143" ht="14.25"/>
    <row r="144" ht="14.25"/>
    <row r="145" ht="14.25"/>
    <row r="146" ht="14.25"/>
    <row r="147" ht="14.25"/>
    <row r="148" ht="14.25"/>
    <row r="149" ht="14.25"/>
    <row r="150" ht="14.25"/>
    <row r="151" ht="14.25"/>
    <row r="152" ht="14.25"/>
    <row r="153" ht="14.25"/>
    <row r="154" ht="14.25"/>
    <row r="155" ht="14.25"/>
    <row r="156" ht="14.25"/>
    <row r="157" ht="14.25"/>
    <row r="158" ht="14.25"/>
    <row r="159" ht="14.25"/>
    <row r="160" ht="14.25"/>
    <row r="161" ht="14.25"/>
    <row r="162" ht="14.25"/>
    <row r="163" ht="14.25"/>
    <row r="164" ht="14.25"/>
    <row r="165" ht="14.25"/>
    <row r="166" ht="14.25"/>
    <row r="167" ht="14.25"/>
    <row r="168" ht="14.25"/>
    <row r="169" ht="14.25"/>
    <row r="170" ht="14.25"/>
    <row r="171" ht="14.25"/>
    <row r="172" ht="14.25"/>
    <row r="173" ht="14.25"/>
    <row r="174" ht="14.25"/>
    <row r="175" ht="14.25"/>
    <row r="176" ht="14.25"/>
    <row r="177" ht="14.25"/>
    <row r="178" ht="14.25"/>
    <row r="179" ht="14.25"/>
    <row r="180" ht="14.25"/>
    <row r="181" ht="14.25"/>
    <row r="182" ht="14.25"/>
    <row r="183" ht="14.25"/>
    <row r="184" ht="14.25"/>
    <row r="185" ht="14.25"/>
    <row r="186" ht="14.25"/>
    <row r="187" ht="14.25"/>
    <row r="188" ht="14.25"/>
    <row r="189" ht="14.25"/>
    <row r="190" ht="14.25"/>
    <row r="191" ht="14.25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1" ht="14.25"/>
    <row r="202" ht="14.25"/>
    <row r="203" ht="14.25"/>
    <row r="204" ht="14.25"/>
    <row r="205" ht="14.25"/>
    <row r="206" ht="14.25"/>
    <row r="207" ht="14.25"/>
    <row r="208" ht="14.25"/>
    <row r="209" ht="14.25"/>
    <row r="210" ht="14.25"/>
    <row r="211" ht="14.25"/>
    <row r="212" ht="14.25"/>
    <row r="213" ht="14.25"/>
    <row r="214" ht="14.25"/>
    <row r="215" ht="14.25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25" ht="14.25"/>
    <row r="226" ht="14.25"/>
    <row r="227" ht="14.25"/>
    <row r="228" ht="14.25"/>
    <row r="229" ht="14.25"/>
    <row r="230" ht="14.25"/>
    <row r="231" ht="14.25"/>
    <row r="232" ht="14.25"/>
    <row r="233" ht="14.25"/>
    <row r="234" ht="14.25"/>
    <row r="235" ht="14.25"/>
    <row r="236" ht="14.25"/>
    <row r="237" ht="14.25"/>
    <row r="238" ht="14.25"/>
    <row r="239" ht="14.25"/>
    <row r="240" ht="14.25"/>
    <row r="241" ht="14.25"/>
    <row r="242" ht="14.25"/>
    <row r="243" ht="14.25"/>
    <row r="244" ht="14.25"/>
    <row r="245" ht="14.25"/>
    <row r="246" ht="14.25"/>
    <row r="247" ht="14.25"/>
    <row r="248" ht="14.25"/>
    <row r="249" ht="14.25"/>
    <row r="250" ht="14.25"/>
    <row r="251" ht="14.25"/>
    <row r="252" ht="14.25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  <row r="301" ht="14.25"/>
    <row r="302" ht="14.25"/>
    <row r="303" ht="14.25"/>
    <row r="304" ht="14.25"/>
    <row r="305" ht="14.25"/>
    <row r="306" ht="14.25"/>
    <row r="307" ht="14.25"/>
    <row r="308" ht="14.25"/>
    <row r="309" ht="14.25"/>
    <row r="310" ht="14.25"/>
    <row r="311" ht="14.25"/>
    <row r="312" ht="14.25"/>
    <row r="313" ht="14.25"/>
    <row r="314" ht="14.25"/>
    <row r="315" ht="14.25"/>
    <row r="316" ht="14.25"/>
    <row r="317" ht="14.25"/>
    <row r="318" ht="14.25"/>
    <row r="319" ht="14.25"/>
    <row r="320" ht="14.25"/>
    <row r="321" ht="14.25"/>
    <row r="322" ht="14.25"/>
    <row r="323" ht="14.25"/>
    <row r="324" ht="14.25"/>
    <row r="325" ht="14.25"/>
    <row r="326" ht="14.25"/>
    <row r="327" ht="14.25"/>
    <row r="328" ht="14.25"/>
    <row r="329" ht="14.25"/>
    <row r="330" ht="14.25"/>
    <row r="331" ht="14.25"/>
    <row r="332" ht="14.25"/>
    <row r="333" ht="14.25"/>
    <row r="334" ht="14.25"/>
    <row r="335" ht="14.25"/>
    <row r="336" ht="14.25"/>
    <row r="337" ht="14.25"/>
    <row r="338" ht="14.25"/>
    <row r="339" ht="14.25"/>
    <row r="340" ht="14.25"/>
    <row r="341" ht="14.25"/>
    <row r="342" ht="14.25"/>
    <row r="343" ht="14.25"/>
    <row r="344" ht="14.25"/>
    <row r="345" ht="14.25"/>
    <row r="346" ht="14.25"/>
    <row r="347" ht="14.25"/>
    <row r="348" ht="14.25"/>
    <row r="349" ht="14.25"/>
    <row r="350" ht="14.25"/>
    <row r="351" ht="14.25"/>
    <row r="352" ht="14.25"/>
    <row r="353" ht="14.25"/>
    <row r="354" ht="14.25"/>
    <row r="355" ht="14.25"/>
    <row r="356" ht="14.25"/>
    <row r="357" ht="14.25"/>
    <row r="358" ht="14.25"/>
    <row r="359" ht="14.25"/>
    <row r="360" ht="14.25"/>
    <row r="361" ht="14.25"/>
    <row r="362" ht="14.25"/>
    <row r="363" ht="14.25"/>
    <row r="364" ht="14.25"/>
    <row r="365" ht="14.25"/>
    <row r="366" ht="14.25"/>
    <row r="367" ht="14.25"/>
    <row r="368" ht="14.25"/>
    <row r="369" ht="14.25"/>
    <row r="370" ht="14.25"/>
    <row r="371" ht="14.25"/>
    <row r="372" ht="14.25"/>
    <row r="373" ht="14.25"/>
    <row r="374" ht="14.25"/>
    <row r="375" ht="14.25"/>
    <row r="376" ht="14.25"/>
    <row r="377" ht="14.25"/>
    <row r="378" ht="14.25"/>
    <row r="379" ht="14.25"/>
    <row r="380" ht="14.25"/>
    <row r="381" ht="14.25"/>
    <row r="382" ht="14.25"/>
    <row r="383" ht="14.25"/>
    <row r="384" ht="14.25"/>
    <row r="385" ht="14.25"/>
    <row r="386" ht="14.25"/>
    <row r="387" ht="14.25"/>
    <row r="388" ht="14.25"/>
    <row r="389" ht="14.25"/>
    <row r="390" ht="14.25"/>
    <row r="391" ht="14.25"/>
    <row r="392" ht="14.25"/>
    <row r="393" ht="14.25"/>
    <row r="394" ht="14.25"/>
    <row r="395" ht="14.25"/>
    <row r="396" ht="14.25"/>
    <row r="397" ht="14.25"/>
    <row r="398" ht="14.25"/>
    <row r="399" ht="14.25"/>
    <row r="400" ht="14.25"/>
    <row r="401" ht="14.25"/>
    <row r="402" ht="14.25"/>
    <row r="403" ht="14.25"/>
    <row r="404" ht="14.25"/>
    <row r="405" ht="14.25"/>
    <row r="406" ht="14.25"/>
    <row r="407" ht="14.25"/>
    <row r="408" ht="14.25"/>
    <row r="409" ht="14.25"/>
    <row r="410" ht="14.25"/>
    <row r="411" ht="14.25"/>
    <row r="412" ht="14.25"/>
    <row r="413" ht="14.25"/>
    <row r="414" ht="14.25"/>
    <row r="415" ht="14.25"/>
    <row r="416" ht="14.25"/>
    <row r="417" ht="14.25"/>
    <row r="418" ht="14.25"/>
    <row r="419" ht="14.25"/>
    <row r="420" ht="14.25"/>
    <row r="421" ht="14.25"/>
    <row r="422" ht="14.25"/>
    <row r="423" ht="14.25"/>
    <row r="424" ht="14.25"/>
    <row r="425" ht="14.25"/>
    <row r="426" ht="14.25"/>
    <row r="427" ht="14.25"/>
    <row r="428" ht="14.25"/>
    <row r="429" ht="14.25"/>
    <row r="430" ht="14.25"/>
    <row r="431" ht="14.25"/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</sheetData>
  <mergeCells count="53">
    <mergeCell ref="A16:B16"/>
    <mergeCell ref="A17:B17"/>
    <mergeCell ref="D37:BX37"/>
    <mergeCell ref="A18:B18"/>
    <mergeCell ref="A19:B19"/>
    <mergeCell ref="A20:B20"/>
    <mergeCell ref="A37:B38"/>
    <mergeCell ref="A21:B21"/>
    <mergeCell ref="A22:B22"/>
    <mergeCell ref="A33:B33"/>
    <mergeCell ref="A34:B34"/>
    <mergeCell ref="A28:B28"/>
    <mergeCell ref="A29:B29"/>
    <mergeCell ref="A8:B8"/>
    <mergeCell ref="A15:B15"/>
    <mergeCell ref="A11:B11"/>
    <mergeCell ref="A9:B9"/>
    <mergeCell ref="A12:B12"/>
    <mergeCell ref="A13:B13"/>
    <mergeCell ref="A14:B14"/>
    <mergeCell ref="A10:B10"/>
    <mergeCell ref="A1:BK1"/>
    <mergeCell ref="A2:BK2"/>
    <mergeCell ref="B3:BK3"/>
    <mergeCell ref="C4:BX4"/>
    <mergeCell ref="A6:B7"/>
    <mergeCell ref="D6:BX6"/>
    <mergeCell ref="L5:AB5"/>
    <mergeCell ref="A50:B50"/>
    <mergeCell ref="A51:B51"/>
    <mergeCell ref="A30:B30"/>
    <mergeCell ref="A31:B31"/>
    <mergeCell ref="A32:B32"/>
    <mergeCell ref="A45:B45"/>
    <mergeCell ref="A44:B44"/>
    <mergeCell ref="A47:B47"/>
    <mergeCell ref="A48:B48"/>
    <mergeCell ref="A49:B49"/>
    <mergeCell ref="A39:B39"/>
    <mergeCell ref="A40:B40"/>
    <mergeCell ref="A41:B41"/>
    <mergeCell ref="A42:B42"/>
    <mergeCell ref="A43:B43"/>
    <mergeCell ref="A46:B46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B1000"/>
  <sheetViews>
    <sheetView zoomScale="80" zoomScaleNormal="80" workbookViewId="0">
      <selection activeCell="S22" sqref="S22"/>
    </sheetView>
  </sheetViews>
  <sheetFormatPr defaultColWidth="12.625" defaultRowHeight="15" customHeight="1"/>
  <cols>
    <col min="1" max="1" width="27" customWidth="1"/>
    <col min="2" max="2" width="5.875" customWidth="1"/>
    <col min="3" max="3" width="9.5" bestFit="1" customWidth="1"/>
    <col min="4" max="6" width="8.375" hidden="1" customWidth="1"/>
    <col min="7" max="7" width="7.875" hidden="1" customWidth="1"/>
    <col min="8" max="9" width="8.375" hidden="1" customWidth="1"/>
    <col min="10" max="10" width="9.125" bestFit="1" customWidth="1"/>
    <col min="11" max="11" width="9.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bestFit="1" customWidth="1"/>
    <col min="18" max="19" width="9.125" bestFit="1" customWidth="1"/>
    <col min="20" max="22" width="9.125" hidden="1" customWidth="1"/>
    <col min="23" max="23" width="9.125" bestFit="1" customWidth="1"/>
    <col min="24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5" bestFit="1" customWidth="1"/>
    <col min="34" max="39" width="7.375" hidden="1" customWidth="1"/>
    <col min="40" max="40" width="8.375" hidden="1" customWidth="1"/>
    <col min="41" max="41" width="7.375" hidden="1" customWidth="1"/>
    <col min="42" max="43" width="8.375" hidden="1" customWidth="1"/>
    <col min="44" max="44" width="8.625" hidden="1" customWidth="1"/>
    <col min="45" max="45" width="7.375" hidden="1" customWidth="1"/>
    <col min="46" max="46" width="9.125" bestFit="1" customWidth="1"/>
    <col min="47" max="48" width="7.375" hidden="1" customWidth="1"/>
    <col min="49" max="53" width="8.375" hidden="1" customWidth="1"/>
    <col min="54" max="54" width="9.5" bestFit="1" customWidth="1"/>
    <col min="55" max="55" width="8.375" hidden="1" customWidth="1"/>
    <col min="56" max="56" width="8.625" hidden="1" customWidth="1"/>
    <col min="57" max="59" width="8.375" hidden="1" customWidth="1"/>
    <col min="60" max="60" width="8.625" hidden="1" customWidth="1"/>
    <col min="61" max="61" width="7.375" hidden="1" customWidth="1"/>
    <col min="62" max="62" width="8.375" bestFit="1" customWidth="1"/>
    <col min="63" max="64" width="8" bestFit="1" customWidth="1"/>
    <col min="65" max="66" width="8.375" hidden="1" customWidth="1"/>
    <col min="67" max="67" width="7.375" hidden="1" customWidth="1"/>
    <col min="68" max="68" width="8.375" hidden="1" customWidth="1"/>
    <col min="69" max="69" width="9.5" hidden="1" customWidth="1"/>
    <col min="70" max="70" width="8.375" hidden="1" customWidth="1"/>
    <col min="71" max="73" width="9.125" hidden="1" customWidth="1"/>
    <col min="74" max="74" width="9.5" hidden="1" customWidth="1"/>
    <col min="75" max="75" width="9.125" bestFit="1" customWidth="1"/>
    <col min="76" max="76" width="8.375" bestFit="1" customWidth="1"/>
    <col min="77" max="77" width="8.375" hidden="1" customWidth="1"/>
    <col min="78" max="78" width="9.625" bestFit="1" customWidth="1"/>
    <col min="79" max="79" width="5.87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23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Среда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5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45.5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361</v>
      </c>
      <c r="B8" s="600"/>
      <c r="C8" s="29"/>
      <c r="D8" s="15"/>
      <c r="E8" s="15"/>
      <c r="F8" s="15"/>
      <c r="G8" s="15"/>
      <c r="H8" s="15"/>
      <c r="I8" s="15"/>
      <c r="J8" s="15"/>
      <c r="K8" s="15"/>
      <c r="L8" s="15">
        <v>4.3</v>
      </c>
      <c r="M8" s="15"/>
      <c r="N8" s="15">
        <v>1.58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60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>
        <v>60</v>
      </c>
      <c r="BX8" s="79"/>
      <c r="BY8" s="35"/>
      <c r="BZ8" s="35"/>
      <c r="CA8" s="158">
        <f t="shared" ref="CA8:CA13" si="0">SUMPRODUCT($D8:$BZ8,$D$51:$BZ$51)/1000</f>
        <v>35.302</v>
      </c>
    </row>
    <row r="9" spans="1:80">
      <c r="A9" s="653" t="s">
        <v>358</v>
      </c>
      <c r="B9" s="589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66"/>
      <c r="BY9" s="283"/>
      <c r="BZ9" s="291">
        <v>30</v>
      </c>
      <c r="CA9">
        <f t="shared" si="0"/>
        <v>17.399999999999999</v>
      </c>
    </row>
    <row r="10" spans="1:80">
      <c r="A10" s="599" t="s">
        <v>286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12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/>
      <c r="BY10" s="35"/>
      <c r="BZ10" s="35"/>
      <c r="CA10">
        <f t="shared" si="0"/>
        <v>1.8979999999999999</v>
      </c>
    </row>
    <row r="11" spans="1:80">
      <c r="A11" s="599" t="s">
        <v>342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>
        <v>10</v>
      </c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40</v>
      </c>
      <c r="BY11" s="35"/>
      <c r="BZ11" s="35"/>
      <c r="CA11">
        <f>SUMPRODUCT($D11:$BZ11,$D$51:$BZ$51)/1000</f>
        <v>12.02</v>
      </c>
      <c r="CB11" s="322"/>
    </row>
    <row r="12" spans="1:80">
      <c r="A12" s="599" t="s">
        <v>353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26</v>
      </c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5"/>
      <c r="BZ12" s="35"/>
      <c r="CA12">
        <f>SUMPRODUCT($D12:$BZ12,$D$51:$BZ$51)/1000</f>
        <v>7.8</v>
      </c>
    </row>
    <row r="13" spans="1:80">
      <c r="A13" s="599"/>
      <c r="B13" s="600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290"/>
      <c r="S13" s="35"/>
      <c r="T13" s="291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15"/>
      <c r="BW13" s="35"/>
      <c r="BX13" s="35"/>
      <c r="BY13" s="35"/>
      <c r="BZ13" s="35"/>
      <c r="CA13">
        <f t="shared" si="0"/>
        <v>0</v>
      </c>
    </row>
    <row r="14" spans="1:80">
      <c r="A14" s="640" t="s">
        <v>288</v>
      </c>
      <c r="B14" s="641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80" hidden="1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80" hidden="1">
      <c r="A16" s="638"/>
      <c r="B16" s="639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35">
        <f t="shared" si="1"/>
        <v>4.3</v>
      </c>
      <c r="M16" s="35">
        <f t="shared" si="1"/>
        <v>12</v>
      </c>
      <c r="N16" s="35">
        <f t="shared" si="1"/>
        <v>1.58</v>
      </c>
      <c r="O16" s="35">
        <f t="shared" si="1"/>
        <v>0</v>
      </c>
      <c r="P16" s="35">
        <f t="shared" si="1"/>
        <v>1</v>
      </c>
      <c r="Q16" s="35">
        <f t="shared" si="1"/>
        <v>0</v>
      </c>
      <c r="R16" s="35">
        <f t="shared" si="1"/>
        <v>0</v>
      </c>
      <c r="S16" s="35">
        <f t="shared" si="1"/>
        <v>0</v>
      </c>
      <c r="T16" s="35">
        <f t="shared" si="1"/>
        <v>0</v>
      </c>
      <c r="U16" s="35">
        <f t="shared" si="1"/>
        <v>0</v>
      </c>
      <c r="V16" s="35">
        <f t="shared" si="1"/>
        <v>0</v>
      </c>
      <c r="W16" s="35">
        <f t="shared" si="1"/>
        <v>26</v>
      </c>
      <c r="X16" s="35">
        <f t="shared" si="1"/>
        <v>0</v>
      </c>
      <c r="Y16" s="35">
        <f t="shared" si="1"/>
        <v>0</v>
      </c>
      <c r="Z16" s="35">
        <f t="shared" si="1"/>
        <v>0</v>
      </c>
      <c r="AA16" s="35">
        <f t="shared" si="1"/>
        <v>0</v>
      </c>
      <c r="AB16" s="35">
        <f t="shared" si="1"/>
        <v>0</v>
      </c>
      <c r="AC16" s="35">
        <f t="shared" si="1"/>
        <v>0</v>
      </c>
      <c r="AD16" s="35">
        <f t="shared" si="1"/>
        <v>0</v>
      </c>
      <c r="AE16" s="35">
        <f t="shared" si="1"/>
        <v>0</v>
      </c>
      <c r="AF16" s="35">
        <f t="shared" si="1"/>
        <v>0</v>
      </c>
      <c r="AG16" s="35">
        <f t="shared" si="1"/>
        <v>60</v>
      </c>
      <c r="AH16" s="35">
        <f t="shared" si="1"/>
        <v>0</v>
      </c>
      <c r="AI16" s="35">
        <f t="shared" si="1"/>
        <v>0</v>
      </c>
      <c r="AJ16" s="35">
        <f t="shared" si="1"/>
        <v>0</v>
      </c>
      <c r="AK16" s="35">
        <f t="shared" si="1"/>
        <v>0</v>
      </c>
      <c r="AL16" s="35">
        <f t="shared" si="1"/>
        <v>0</v>
      </c>
      <c r="AM16" s="35">
        <f t="shared" si="1"/>
        <v>0</v>
      </c>
      <c r="AN16" s="35">
        <f t="shared" si="1"/>
        <v>0</v>
      </c>
      <c r="AO16" s="35">
        <f t="shared" si="1"/>
        <v>0</v>
      </c>
      <c r="AP16" s="35">
        <f t="shared" si="1"/>
        <v>0</v>
      </c>
      <c r="AQ16" s="35">
        <f t="shared" si="1"/>
        <v>0</v>
      </c>
      <c r="AR16" s="35">
        <f t="shared" si="1"/>
        <v>0</v>
      </c>
      <c r="AS16" s="35">
        <f t="shared" si="1"/>
        <v>0</v>
      </c>
      <c r="AT16" s="35">
        <f t="shared" si="1"/>
        <v>13</v>
      </c>
      <c r="AU16" s="35">
        <f t="shared" si="1"/>
        <v>0</v>
      </c>
      <c r="AV16" s="35">
        <f t="shared" si="1"/>
        <v>0</v>
      </c>
      <c r="AW16" s="35">
        <f t="shared" si="1"/>
        <v>0</v>
      </c>
      <c r="AX16" s="35">
        <f t="shared" si="1"/>
        <v>0</v>
      </c>
      <c r="AY16" s="35">
        <f t="shared" si="1"/>
        <v>0</v>
      </c>
      <c r="AZ16" s="35">
        <f t="shared" si="1"/>
        <v>0</v>
      </c>
      <c r="BA16" s="35">
        <f t="shared" si="1"/>
        <v>0</v>
      </c>
      <c r="BB16" s="35">
        <f t="shared" si="1"/>
        <v>0</v>
      </c>
      <c r="BC16" s="35">
        <f t="shared" si="1"/>
        <v>0</v>
      </c>
      <c r="BD16" s="35">
        <f t="shared" si="1"/>
        <v>0</v>
      </c>
      <c r="BE16" s="35">
        <f t="shared" si="1"/>
        <v>0</v>
      </c>
      <c r="BF16" s="35">
        <f t="shared" si="1"/>
        <v>0</v>
      </c>
      <c r="BG16" s="35">
        <f t="shared" si="1"/>
        <v>0</v>
      </c>
      <c r="BH16" s="35">
        <f t="shared" si="1"/>
        <v>0</v>
      </c>
      <c r="BI16" s="35">
        <f t="shared" si="1"/>
        <v>0</v>
      </c>
      <c r="BJ16" s="35">
        <f t="shared" si="1"/>
        <v>0</v>
      </c>
      <c r="BK16" s="35">
        <f t="shared" si="1"/>
        <v>0</v>
      </c>
      <c r="BL16" s="35">
        <f t="shared" si="1"/>
        <v>0</v>
      </c>
      <c r="BM16" s="35">
        <f t="shared" si="1"/>
        <v>0</v>
      </c>
      <c r="BN16" s="35">
        <f t="shared" si="1"/>
        <v>0</v>
      </c>
      <c r="BO16" s="35">
        <f t="shared" si="1"/>
        <v>0</v>
      </c>
      <c r="BP16" s="35">
        <f t="shared" si="1"/>
        <v>0</v>
      </c>
      <c r="BQ16" s="35">
        <f t="shared" si="1"/>
        <v>0</v>
      </c>
      <c r="BR16" s="35">
        <f t="shared" si="1"/>
        <v>0</v>
      </c>
      <c r="BS16" s="35">
        <f t="shared" si="1"/>
        <v>0</v>
      </c>
      <c r="BT16" s="35">
        <f t="shared" si="1"/>
        <v>0</v>
      </c>
      <c r="BU16" s="35">
        <f t="shared" si="1"/>
        <v>0</v>
      </c>
      <c r="BV16" s="35">
        <f t="shared" si="1"/>
        <v>0</v>
      </c>
      <c r="BW16" s="35">
        <f t="shared" si="1"/>
        <v>60</v>
      </c>
      <c r="BX16" s="35">
        <f t="shared" si="1"/>
        <v>40</v>
      </c>
      <c r="BY16" s="35">
        <f t="shared" si="1"/>
        <v>0</v>
      </c>
      <c r="BZ16" s="35">
        <f t="shared" si="1"/>
        <v>30</v>
      </c>
    </row>
    <row r="17" spans="1:79" hidden="1">
      <c r="A17" s="634" t="s">
        <v>54</v>
      </c>
      <c r="B17" s="635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36">
        <f t="shared" si="2"/>
        <v>100</v>
      </c>
      <c r="K17" s="36">
        <f t="shared" si="2"/>
        <v>100</v>
      </c>
      <c r="L17" s="36">
        <f t="shared" si="2"/>
        <v>100</v>
      </c>
      <c r="M17" s="36">
        <f t="shared" si="2"/>
        <v>100</v>
      </c>
      <c r="N17" s="36">
        <f t="shared" si="2"/>
        <v>100</v>
      </c>
      <c r="O17" s="36">
        <f t="shared" si="2"/>
        <v>100</v>
      </c>
      <c r="P17" s="36">
        <f t="shared" si="2"/>
        <v>100</v>
      </c>
      <c r="Q17" s="36">
        <f t="shared" si="2"/>
        <v>100</v>
      </c>
      <c r="R17" s="36">
        <f t="shared" si="2"/>
        <v>100</v>
      </c>
      <c r="S17" s="36">
        <f t="shared" si="2"/>
        <v>100</v>
      </c>
      <c r="T17" s="36">
        <f t="shared" si="2"/>
        <v>100</v>
      </c>
      <c r="U17" s="36">
        <f t="shared" si="2"/>
        <v>100</v>
      </c>
      <c r="V17" s="36">
        <f t="shared" si="2"/>
        <v>100</v>
      </c>
      <c r="W17" s="36">
        <f t="shared" si="2"/>
        <v>100</v>
      </c>
      <c r="X17" s="36">
        <f t="shared" si="2"/>
        <v>100</v>
      </c>
      <c r="Y17" s="36">
        <f t="shared" si="2"/>
        <v>100</v>
      </c>
      <c r="Z17" s="36">
        <f t="shared" si="2"/>
        <v>100</v>
      </c>
      <c r="AA17" s="36">
        <f t="shared" si="2"/>
        <v>100</v>
      </c>
      <c r="AB17" s="36">
        <f t="shared" si="2"/>
        <v>100</v>
      </c>
      <c r="AC17" s="36">
        <f t="shared" si="2"/>
        <v>100</v>
      </c>
      <c r="AD17" s="36">
        <f t="shared" si="2"/>
        <v>100</v>
      </c>
      <c r="AE17" s="36">
        <f t="shared" si="2"/>
        <v>100</v>
      </c>
      <c r="AF17" s="36">
        <f t="shared" si="2"/>
        <v>100</v>
      </c>
      <c r="AG17" s="36">
        <f t="shared" si="2"/>
        <v>100</v>
      </c>
      <c r="AH17" s="36">
        <f t="shared" si="2"/>
        <v>100</v>
      </c>
      <c r="AI17" s="36">
        <f t="shared" si="2"/>
        <v>100</v>
      </c>
      <c r="AJ17" s="36">
        <f t="shared" si="2"/>
        <v>100</v>
      </c>
      <c r="AK17" s="36">
        <f t="shared" si="2"/>
        <v>100</v>
      </c>
      <c r="AL17" s="36">
        <f t="shared" si="2"/>
        <v>100</v>
      </c>
      <c r="AM17" s="36">
        <f t="shared" si="2"/>
        <v>100</v>
      </c>
      <c r="AN17" s="36">
        <f t="shared" si="2"/>
        <v>100</v>
      </c>
      <c r="AO17" s="36">
        <f t="shared" si="2"/>
        <v>100</v>
      </c>
      <c r="AP17" s="36">
        <f t="shared" si="2"/>
        <v>100</v>
      </c>
      <c r="AQ17" s="36">
        <f t="shared" si="2"/>
        <v>100</v>
      </c>
      <c r="AR17" s="36">
        <f t="shared" si="2"/>
        <v>100</v>
      </c>
      <c r="AS17" s="36">
        <f t="shared" si="2"/>
        <v>100</v>
      </c>
      <c r="AT17" s="36">
        <f t="shared" si="2"/>
        <v>100</v>
      </c>
      <c r="AU17" s="36">
        <f t="shared" si="2"/>
        <v>100</v>
      </c>
      <c r="AV17" s="36">
        <f t="shared" si="2"/>
        <v>100</v>
      </c>
      <c r="AW17" s="36">
        <f t="shared" si="2"/>
        <v>100</v>
      </c>
      <c r="AX17" s="36">
        <f t="shared" si="2"/>
        <v>100</v>
      </c>
      <c r="AY17" s="36">
        <f t="shared" si="2"/>
        <v>100</v>
      </c>
      <c r="AZ17" s="36">
        <f t="shared" si="2"/>
        <v>100</v>
      </c>
      <c r="BA17" s="36">
        <f t="shared" si="2"/>
        <v>100</v>
      </c>
      <c r="BB17" s="36">
        <f t="shared" si="2"/>
        <v>100</v>
      </c>
      <c r="BC17" s="36">
        <f t="shared" si="2"/>
        <v>100</v>
      </c>
      <c r="BD17" s="36">
        <f t="shared" si="2"/>
        <v>100</v>
      </c>
      <c r="BE17" s="36">
        <f t="shared" si="2"/>
        <v>100</v>
      </c>
      <c r="BF17" s="36">
        <f t="shared" si="2"/>
        <v>100</v>
      </c>
      <c r="BG17" s="36">
        <f t="shared" si="2"/>
        <v>100</v>
      </c>
      <c r="BH17" s="36">
        <f t="shared" si="2"/>
        <v>100</v>
      </c>
      <c r="BI17" s="36">
        <f t="shared" si="2"/>
        <v>100</v>
      </c>
      <c r="BJ17" s="36">
        <f t="shared" si="2"/>
        <v>100</v>
      </c>
      <c r="BK17" s="36">
        <f t="shared" si="2"/>
        <v>100</v>
      </c>
      <c r="BL17" s="36">
        <f t="shared" si="2"/>
        <v>100</v>
      </c>
      <c r="BM17" s="36">
        <f t="shared" si="2"/>
        <v>100</v>
      </c>
      <c r="BN17" s="36">
        <f t="shared" si="2"/>
        <v>100</v>
      </c>
      <c r="BO17" s="36">
        <f t="shared" si="2"/>
        <v>100</v>
      </c>
      <c r="BP17" s="36">
        <f t="shared" ref="BP17:BZ17" si="3">BO17</f>
        <v>100</v>
      </c>
      <c r="BQ17" s="36">
        <f t="shared" si="3"/>
        <v>100</v>
      </c>
      <c r="BR17" s="36">
        <f t="shared" si="3"/>
        <v>100</v>
      </c>
      <c r="BS17" s="36">
        <f t="shared" si="3"/>
        <v>100</v>
      </c>
      <c r="BT17" s="36">
        <f t="shared" si="3"/>
        <v>100</v>
      </c>
      <c r="BU17" s="36">
        <f t="shared" si="3"/>
        <v>100</v>
      </c>
      <c r="BV17" s="36">
        <f t="shared" si="3"/>
        <v>100</v>
      </c>
      <c r="BW17" s="36">
        <f t="shared" si="3"/>
        <v>100</v>
      </c>
      <c r="BX17" s="36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4">D16*D17/1000</f>
        <v>0</v>
      </c>
      <c r="E19" s="413">
        <f t="shared" si="4"/>
        <v>0</v>
      </c>
      <c r="F19" s="413">
        <f t="shared" si="4"/>
        <v>0</v>
      </c>
      <c r="G19" s="413">
        <f>G16*G17</f>
        <v>0</v>
      </c>
      <c r="H19" s="413">
        <f t="shared" si="4"/>
        <v>0</v>
      </c>
      <c r="I19" s="413">
        <f t="shared" si="4"/>
        <v>0</v>
      </c>
      <c r="J19" s="439">
        <f t="shared" si="4"/>
        <v>0</v>
      </c>
      <c r="K19" s="439">
        <f t="shared" si="4"/>
        <v>0</v>
      </c>
      <c r="L19" s="439">
        <f t="shared" si="4"/>
        <v>0.43</v>
      </c>
      <c r="M19" s="439">
        <f t="shared" si="4"/>
        <v>1.2</v>
      </c>
      <c r="N19" s="439">
        <f t="shared" si="4"/>
        <v>0.158</v>
      </c>
      <c r="O19" s="439">
        <f t="shared" si="4"/>
        <v>0</v>
      </c>
      <c r="P19" s="439">
        <f t="shared" si="4"/>
        <v>0.1</v>
      </c>
      <c r="Q19" s="439">
        <f>Q16*Q17</f>
        <v>0</v>
      </c>
      <c r="R19" s="439">
        <f t="shared" si="4"/>
        <v>0</v>
      </c>
      <c r="S19" s="439">
        <f>S16*S17/1000</f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2.6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0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6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1.3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ref="BP19:BY19" si="5">BP16*BP17/1000</f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0</v>
      </c>
      <c r="BW19" s="439">
        <f t="shared" si="5"/>
        <v>6</v>
      </c>
      <c r="BX19" s="439">
        <f t="shared" si="5"/>
        <v>4</v>
      </c>
      <c r="BY19" s="38">
        <f t="shared" si="5"/>
        <v>0</v>
      </c>
      <c r="BZ19" s="505">
        <f>BZ16*BZ17/1000</f>
        <v>3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41">
        <f>ССЫЛКИ!BW3</f>
        <v>510</v>
      </c>
      <c r="BZ20" s="514">
        <f>ССЫЛКИ!BX3</f>
        <v>580</v>
      </c>
    </row>
    <row r="21" spans="1:79" ht="15.75" customHeight="1">
      <c r="A21" s="593" t="s">
        <v>56</v>
      </c>
      <c r="B21" s="594"/>
      <c r="C21" s="441">
        <f>SUM(D21:BZ21)</f>
        <v>7442</v>
      </c>
      <c r="D21" s="433">
        <f t="shared" ref="D21:BZ21" si="6">D19*D20</f>
        <v>0</v>
      </c>
      <c r="E21" s="435">
        <f t="shared" si="6"/>
        <v>0</v>
      </c>
      <c r="F21" s="412">
        <f t="shared" si="6"/>
        <v>0</v>
      </c>
      <c r="G21" s="413">
        <f t="shared" si="6"/>
        <v>0</v>
      </c>
      <c r="H21" s="413">
        <f t="shared" si="6"/>
        <v>0</v>
      </c>
      <c r="I21" s="413">
        <f t="shared" si="6"/>
        <v>0</v>
      </c>
      <c r="J21" s="439">
        <f t="shared" si="6"/>
        <v>0</v>
      </c>
      <c r="K21" s="439">
        <f t="shared" si="6"/>
        <v>0</v>
      </c>
      <c r="L21" s="439">
        <f t="shared" si="6"/>
        <v>57.62</v>
      </c>
      <c r="M21" s="439">
        <f t="shared" si="6"/>
        <v>94.8</v>
      </c>
      <c r="N21" s="439">
        <f t="shared" si="6"/>
        <v>1.58</v>
      </c>
      <c r="O21" s="439">
        <f t="shared" si="6"/>
        <v>0</v>
      </c>
      <c r="P21" s="439">
        <f t="shared" si="6"/>
        <v>95</v>
      </c>
      <c r="Q21" s="439">
        <f t="shared" si="6"/>
        <v>0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0</v>
      </c>
      <c r="W21" s="439">
        <f t="shared" si="6"/>
        <v>780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0</v>
      </c>
      <c r="AB21" s="439">
        <f t="shared" si="6"/>
        <v>0</v>
      </c>
      <c r="AC21" s="439">
        <f t="shared" si="6"/>
        <v>0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540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1261</v>
      </c>
      <c r="AU21" s="439">
        <f t="shared" si="6"/>
        <v>0</v>
      </c>
      <c r="AV21" s="439">
        <f t="shared" si="6"/>
        <v>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0</v>
      </c>
      <c r="BA21" s="439">
        <f t="shared" si="6"/>
        <v>0</v>
      </c>
      <c r="BB21" s="439">
        <f t="shared" si="6"/>
        <v>0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0</v>
      </c>
      <c r="BI21" s="439">
        <f t="shared" si="6"/>
        <v>0</v>
      </c>
      <c r="BJ21" s="439">
        <f t="shared" si="6"/>
        <v>0</v>
      </c>
      <c r="BK21" s="439">
        <f t="shared" si="6"/>
        <v>0</v>
      </c>
      <c r="BL21" s="439">
        <f t="shared" si="6"/>
        <v>0</v>
      </c>
      <c r="BM21" s="439">
        <f t="shared" si="6"/>
        <v>0</v>
      </c>
      <c r="BN21" s="439">
        <f t="shared" si="6"/>
        <v>0</v>
      </c>
      <c r="BO21" s="439">
        <f t="shared" si="6"/>
        <v>0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0</v>
      </c>
      <c r="BW21" s="439">
        <f t="shared" si="6"/>
        <v>2640</v>
      </c>
      <c r="BX21" s="439">
        <f t="shared" si="6"/>
        <v>232</v>
      </c>
      <c r="BY21" s="42">
        <f t="shared" si="6"/>
        <v>0</v>
      </c>
      <c r="BZ21" s="515">
        <f t="shared" si="6"/>
        <v>1740</v>
      </c>
    </row>
    <row r="22" spans="1:79" ht="15.75" customHeight="1">
      <c r="A22" s="593" t="s">
        <v>57</v>
      </c>
      <c r="B22" s="594"/>
      <c r="C22" s="449">
        <f>C21/C18</f>
        <v>74.42</v>
      </c>
    </row>
    <row r="23" spans="1:79" ht="14.25" hidden="1">
      <c r="G23">
        <f ca="1">SUMPRODUCT(SIGN(CELL("width",OFFSET(D33,,N(INDEX(COLUMN(D33:BZ33)-COLUMN(D33),))))),D33:BZ33)</f>
        <v>7442</v>
      </c>
      <c r="J23">
        <f>ROUND((((71.71-C22))*100+SUM(N8:N10)),4)</f>
        <v>-269.42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4.3</v>
      </c>
      <c r="M28" s="15">
        <f t="shared" si="7"/>
        <v>12</v>
      </c>
      <c r="N28" s="15">
        <f t="shared" si="7"/>
        <v>1.58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26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60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60</v>
      </c>
      <c r="BX28" s="15">
        <f t="shared" si="8"/>
        <v>40</v>
      </c>
      <c r="BY28" s="16">
        <f>SUM(BY8:BY15)</f>
        <v>0</v>
      </c>
      <c r="BZ28" s="16">
        <f>SUM(BZ8:BZ15)</f>
        <v>30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589"/>
      <c r="C31" s="20"/>
      <c r="D31" s="80">
        <f>D28*D29/1000</f>
        <v>0</v>
      </c>
      <c r="E31" s="40">
        <f t="shared" ref="E31:BP31" si="11">E28*E29/1000</f>
        <v>0</v>
      </c>
      <c r="F31" s="40">
        <f t="shared" si="11"/>
        <v>0</v>
      </c>
      <c r="G31" s="40">
        <f>G28*G29</f>
        <v>0</v>
      </c>
      <c r="H31" s="40">
        <f t="shared" si="11"/>
        <v>0</v>
      </c>
      <c r="I31" s="40">
        <f t="shared" si="11"/>
        <v>0</v>
      </c>
      <c r="J31" s="40">
        <f t="shared" si="11"/>
        <v>0</v>
      </c>
      <c r="K31" s="40">
        <f t="shared" si="11"/>
        <v>0</v>
      </c>
      <c r="L31" s="40">
        <f t="shared" si="11"/>
        <v>0.43</v>
      </c>
      <c r="M31" s="40">
        <f t="shared" si="11"/>
        <v>1.2</v>
      </c>
      <c r="N31" s="40">
        <f t="shared" si="11"/>
        <v>0.158</v>
      </c>
      <c r="O31" s="40">
        <f t="shared" si="11"/>
        <v>0</v>
      </c>
      <c r="P31" s="40">
        <f t="shared" si="11"/>
        <v>0.1</v>
      </c>
      <c r="Q31" s="40">
        <f>Q28*Q29</f>
        <v>0</v>
      </c>
      <c r="R31" s="40">
        <f t="shared" si="11"/>
        <v>0</v>
      </c>
      <c r="S31" s="40">
        <f>S28*S29/1000</f>
        <v>0</v>
      </c>
      <c r="T31" s="40">
        <f t="shared" si="11"/>
        <v>0</v>
      </c>
      <c r="U31" s="40">
        <f t="shared" si="11"/>
        <v>0</v>
      </c>
      <c r="V31" s="40">
        <f t="shared" si="11"/>
        <v>0</v>
      </c>
      <c r="W31" s="40">
        <f t="shared" si="11"/>
        <v>2.6</v>
      </c>
      <c r="X31" s="40">
        <f t="shared" si="11"/>
        <v>0</v>
      </c>
      <c r="Y31" s="40">
        <f t="shared" si="11"/>
        <v>0</v>
      </c>
      <c r="Z31" s="40">
        <f t="shared" si="11"/>
        <v>0</v>
      </c>
      <c r="AA31" s="40">
        <f t="shared" si="11"/>
        <v>0</v>
      </c>
      <c r="AB31" s="40">
        <f t="shared" si="11"/>
        <v>0</v>
      </c>
      <c r="AC31" s="40">
        <f t="shared" si="11"/>
        <v>0</v>
      </c>
      <c r="AD31" s="40">
        <f t="shared" si="11"/>
        <v>0</v>
      </c>
      <c r="AE31" s="40">
        <f t="shared" si="11"/>
        <v>0</v>
      </c>
      <c r="AF31" s="40">
        <f t="shared" si="11"/>
        <v>0</v>
      </c>
      <c r="AG31" s="40">
        <f t="shared" si="11"/>
        <v>6</v>
      </c>
      <c r="AH31" s="40">
        <f t="shared" si="11"/>
        <v>0</v>
      </c>
      <c r="AI31" s="40">
        <f t="shared" si="11"/>
        <v>0</v>
      </c>
      <c r="AJ31" s="40">
        <f t="shared" si="11"/>
        <v>0</v>
      </c>
      <c r="AK31" s="40">
        <f t="shared" si="11"/>
        <v>0</v>
      </c>
      <c r="AL31" s="40">
        <f t="shared" si="11"/>
        <v>0</v>
      </c>
      <c r="AM31" s="40">
        <f t="shared" si="11"/>
        <v>0</v>
      </c>
      <c r="AN31" s="40">
        <f t="shared" si="11"/>
        <v>0</v>
      </c>
      <c r="AO31" s="40">
        <f t="shared" si="11"/>
        <v>0</v>
      </c>
      <c r="AP31" s="40">
        <f t="shared" si="11"/>
        <v>0</v>
      </c>
      <c r="AQ31" s="40">
        <f t="shared" si="11"/>
        <v>0</v>
      </c>
      <c r="AR31" s="40">
        <f t="shared" si="11"/>
        <v>0</v>
      </c>
      <c r="AS31" s="40">
        <f t="shared" si="11"/>
        <v>0</v>
      </c>
      <c r="AT31" s="40">
        <f t="shared" si="11"/>
        <v>1.3</v>
      </c>
      <c r="AU31" s="40">
        <f t="shared" si="11"/>
        <v>0</v>
      </c>
      <c r="AV31" s="40">
        <f t="shared" si="11"/>
        <v>0</v>
      </c>
      <c r="AW31" s="40">
        <f t="shared" si="11"/>
        <v>0</v>
      </c>
      <c r="AX31" s="40">
        <f t="shared" si="11"/>
        <v>0</v>
      </c>
      <c r="AY31" s="40">
        <f t="shared" si="11"/>
        <v>0</v>
      </c>
      <c r="AZ31" s="40">
        <f t="shared" si="11"/>
        <v>0</v>
      </c>
      <c r="BA31" s="40">
        <f t="shared" si="11"/>
        <v>0</v>
      </c>
      <c r="BB31" s="40">
        <f t="shared" si="11"/>
        <v>0</v>
      </c>
      <c r="BC31" s="40">
        <f t="shared" si="11"/>
        <v>0</v>
      </c>
      <c r="BD31" s="40">
        <f t="shared" si="11"/>
        <v>0</v>
      </c>
      <c r="BE31" s="40">
        <f t="shared" si="11"/>
        <v>0</v>
      </c>
      <c r="BF31" s="40">
        <f t="shared" si="11"/>
        <v>0</v>
      </c>
      <c r="BG31" s="40">
        <f t="shared" si="11"/>
        <v>0</v>
      </c>
      <c r="BH31" s="40">
        <f t="shared" si="11"/>
        <v>0</v>
      </c>
      <c r="BI31" s="40">
        <f t="shared" si="11"/>
        <v>0</v>
      </c>
      <c r="BJ31" s="40">
        <f t="shared" si="11"/>
        <v>0</v>
      </c>
      <c r="BK31" s="40">
        <f t="shared" si="11"/>
        <v>0</v>
      </c>
      <c r="BL31" s="40">
        <f t="shared" si="11"/>
        <v>0</v>
      </c>
      <c r="BM31" s="40">
        <f t="shared" si="11"/>
        <v>0</v>
      </c>
      <c r="BN31" s="40">
        <f t="shared" si="11"/>
        <v>0</v>
      </c>
      <c r="BO31" s="40">
        <f t="shared" si="11"/>
        <v>0</v>
      </c>
      <c r="BP31" s="40">
        <f t="shared" si="11"/>
        <v>0</v>
      </c>
      <c r="BQ31" s="40">
        <f t="shared" ref="BQ31:BY31" si="12">BQ28*BQ29/1000</f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0</v>
      </c>
      <c r="BW31" s="40">
        <f t="shared" si="12"/>
        <v>6</v>
      </c>
      <c r="BX31" s="40">
        <f t="shared" si="12"/>
        <v>4</v>
      </c>
      <c r="BY31" s="38">
        <f t="shared" si="12"/>
        <v>0</v>
      </c>
      <c r="BZ31" s="38">
        <f>BZ28*BZ29/1000</f>
        <v>3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92">
        <f t="shared" si="13"/>
        <v>0</v>
      </c>
      <c r="L33" s="92">
        <f t="shared" si="13"/>
        <v>57.62</v>
      </c>
      <c r="M33" s="92">
        <f t="shared" si="13"/>
        <v>94.8</v>
      </c>
      <c r="N33" s="92">
        <f t="shared" si="13"/>
        <v>1.58</v>
      </c>
      <c r="O33" s="92">
        <f t="shared" si="13"/>
        <v>0</v>
      </c>
      <c r="P33" s="92">
        <f t="shared" si="13"/>
        <v>95</v>
      </c>
      <c r="Q33" s="92">
        <f t="shared" si="13"/>
        <v>0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0</v>
      </c>
      <c r="W33" s="92">
        <f t="shared" si="13"/>
        <v>780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0</v>
      </c>
      <c r="AB33" s="92">
        <f t="shared" si="13"/>
        <v>0</v>
      </c>
      <c r="AC33" s="92">
        <f t="shared" si="13"/>
        <v>0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540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1261</v>
      </c>
      <c r="AU33" s="92">
        <f t="shared" si="13"/>
        <v>0</v>
      </c>
      <c r="AV33" s="92">
        <f t="shared" si="13"/>
        <v>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0</v>
      </c>
      <c r="BA33" s="92">
        <f t="shared" si="13"/>
        <v>0</v>
      </c>
      <c r="BB33" s="92">
        <f t="shared" si="13"/>
        <v>0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0</v>
      </c>
      <c r="BI33" s="92">
        <f t="shared" si="13"/>
        <v>0</v>
      </c>
      <c r="BJ33" s="92">
        <f t="shared" si="13"/>
        <v>0</v>
      </c>
      <c r="BK33" s="92">
        <f t="shared" si="13"/>
        <v>0</v>
      </c>
      <c r="BL33" s="92">
        <f t="shared" si="13"/>
        <v>0</v>
      </c>
      <c r="BM33" s="92">
        <f t="shared" si="13"/>
        <v>0</v>
      </c>
      <c r="BN33" s="92">
        <f t="shared" si="13"/>
        <v>0</v>
      </c>
      <c r="BO33" s="92">
        <f t="shared" si="13"/>
        <v>0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0</v>
      </c>
      <c r="BW33" s="92">
        <f t="shared" si="14"/>
        <v>2640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346"/>
      <c r="D38" s="347" t="str">
        <f>ССЫЛКИ!B2</f>
        <v>Вермишель</v>
      </c>
      <c r="E38" s="347" t="str">
        <f>ССЫЛКИ!C2</f>
        <v>Люля полуфаб-т (кг)</v>
      </c>
      <c r="F38" s="347" t="str">
        <f>ССЫЛКИ!D2</f>
        <v>Котлета говяжья полуф-т (кг)</v>
      </c>
      <c r="G38" s="347" t="str">
        <f>ССЫЛКИ!E2</f>
        <v>Какао (Фунтик) (шт)</v>
      </c>
      <c r="H38" s="347" t="str">
        <f>ССЫЛКИ!F2</f>
        <v>Какао порошок</v>
      </c>
      <c r="I38" s="347" t="str">
        <f>ССЫЛКИ!G2</f>
        <v>Кисель фруктовый</v>
      </c>
      <c r="J38" s="347" t="str">
        <f>ССЫЛКИ!H2</f>
        <v>Макароны</v>
      </c>
      <c r="K38" s="347" t="str">
        <f>ССЫЛКИ!I2</f>
        <v>Тефтели говяжьи (кг)</v>
      </c>
      <c r="L38" s="347" t="str">
        <f>ССЫЛКИ!J2</f>
        <v>Масло растительное</v>
      </c>
      <c r="M38" s="347" t="str">
        <f>ССЫЛКИ!K2</f>
        <v>Сахар</v>
      </c>
      <c r="N38" s="347" t="str">
        <f>ССЫЛКИ!L2</f>
        <v>Соль иодир.</v>
      </c>
      <c r="O38" s="347" t="str">
        <f>ССЫЛКИ!M2</f>
        <v>Сухофрукты</v>
      </c>
      <c r="P38" s="347" t="str">
        <f>ССЫЛКИ!N2</f>
        <v>Чай</v>
      </c>
      <c r="Q38" s="347" t="str">
        <f>ССЫЛКИ!O2</f>
        <v>Яйцо куриное (штук)</v>
      </c>
      <c r="R38" s="347" t="str">
        <f>ССЫЛКИ!P2</f>
        <v>Вафли</v>
      </c>
      <c r="S38" s="347" t="str">
        <f>ССЫЛКИ!Q2</f>
        <v>Кексы бездрожжевые (кг.)</v>
      </c>
      <c r="T38" s="347" t="str">
        <f>ССЫЛКИ!R2</f>
        <v>Печенье</v>
      </c>
      <c r="U38" s="347" t="str">
        <f>ССЫЛКИ!S2</f>
        <v>Пряники</v>
      </c>
      <c r="V38" s="347" t="str">
        <f>ССЫЛКИ!T2</f>
        <v>Горошек зеленый конс.</v>
      </c>
      <c r="W38" s="347" t="str">
        <f>ССЫЛКИ!U2</f>
        <v>Кукуруза консервы</v>
      </c>
      <c r="X38" s="347" t="str">
        <f>ССЫЛКИ!V2</f>
        <v>Огурцы маринованые</v>
      </c>
      <c r="Y38" s="347" t="str">
        <f>ССЫЛКИ!W2</f>
        <v>Мука высшего сорт</v>
      </c>
      <c r="Z38" s="347" t="str">
        <f>ССЫЛКИ!X2</f>
        <v>Повидло</v>
      </c>
      <c r="AA38" s="347" t="str">
        <f>ССЫЛКИ!Y2</f>
        <v>Сок фруктовый светлый</v>
      </c>
      <c r="AB38" s="347" t="str">
        <f>ССЫЛКИ!Z2</f>
        <v>Сок фруктовый с мякотью</v>
      </c>
      <c r="AC38" s="347" t="str">
        <f>ССЫЛКИ!AA2</f>
        <v>Томатная паста</v>
      </c>
      <c r="AD38" s="347" t="str">
        <f>ССЫЛКИ!AB2</f>
        <v>Котлета рыбная полуф-т (кг)</v>
      </c>
      <c r="AE38" s="347" t="str">
        <f>ССЫЛКИ!AC2</f>
        <v>Фрикадельки рыбные  полуф-т (кг)</v>
      </c>
      <c r="AF38" s="347" t="str">
        <f>ССЫЛКИ!AD2</f>
        <v>Крупа гороховая</v>
      </c>
      <c r="AG38" s="347" t="str">
        <f>ССЫЛКИ!AE2</f>
        <v>Крупа гречневая</v>
      </c>
      <c r="AH38" s="347" t="str">
        <f>ССЫЛКИ!AF2</f>
        <v>Крупа кукурузная</v>
      </c>
      <c r="AI38" s="347" t="str">
        <f>ССЫЛКИ!AG2</f>
        <v>Крупа манная</v>
      </c>
      <c r="AJ38" s="347" t="str">
        <f>ССЫЛКИ!AH2</f>
        <v>Крупа овсяная</v>
      </c>
      <c r="AK38" s="347" t="str">
        <f>ССЫЛКИ!AI2</f>
        <v>Крупа перловая</v>
      </c>
      <c r="AL38" s="347" t="str">
        <f>ССЫЛКИ!AJ2</f>
        <v>Крупа пшеничная</v>
      </c>
      <c r="AM38" s="347" t="str">
        <f>ССЫЛКИ!AK2</f>
        <v>Крупа пшено шлифованное</v>
      </c>
      <c r="AN38" s="347" t="str">
        <f>ССЫЛКИ!AL2</f>
        <v>Крупа рисовая</v>
      </c>
      <c r="AO38" s="347" t="str">
        <f>ССЫЛКИ!AM2</f>
        <v>Крупа ячневая</v>
      </c>
      <c r="AP38" s="347" t="str">
        <f>ССЫЛКИ!AN2</f>
        <v>Фасоль</v>
      </c>
      <c r="AQ38" s="347" t="str">
        <f>ССЫЛКИ!AO2</f>
        <v>Курага сушеная</v>
      </c>
      <c r="AR38" s="347" t="str">
        <f>ССЫЛКИ!AP2</f>
        <v>БИО йогурт 2.5</v>
      </c>
      <c r="AS38" s="347" t="str">
        <f>ССЫЛКИ!AQ2</f>
        <v>Кефир</v>
      </c>
      <c r="AT38" s="347" t="str">
        <f>ССЫЛКИ!AR2</f>
        <v>Масло сливочное</v>
      </c>
      <c r="AU38" s="347" t="str">
        <f>ССЫЛКИ!AS2</f>
        <v>Молоко разливное</v>
      </c>
      <c r="AV38" s="361" t="str">
        <f>ССЫЛКИ!AT2</f>
        <v>Молоко пастеризованное  2,5</v>
      </c>
      <c r="AW38" s="347" t="str">
        <f>ССЫЛКИ!AU2</f>
        <v>Сгущенное молоко</v>
      </c>
      <c r="AX38" s="347" t="str">
        <f>ССЫЛКИ!AV2</f>
        <v>Сметана</v>
      </c>
      <c r="AY38" s="347" t="str">
        <f>ССЫЛКИ!AW2</f>
        <v>Сыр Российский</v>
      </c>
      <c r="AZ38" s="347" t="str">
        <f>ССЫЛКИ!AX2</f>
        <v>Биточки куриные (кг)</v>
      </c>
      <c r="BA38" s="347" t="str">
        <f>ССЫЛКИ!AY2</f>
        <v>Тушка куринная</v>
      </c>
      <c r="BB38" s="347" t="str">
        <f>ССЫЛКИ!AZ2</f>
        <v>Бедро куриное</v>
      </c>
      <c r="BC38" s="347" t="str">
        <f>ССЫЛКИ!BA2</f>
        <v>Фарш говяжий</v>
      </c>
      <c r="BD38" s="347" t="str">
        <f>ССЫЛКИ!BB2</f>
        <v>Баклажаны свежие</v>
      </c>
      <c r="BE38" s="347" t="str">
        <f>ССЫЛКИ!BC2</f>
        <v>Грудка куриная</v>
      </c>
      <c r="BF38" s="347" t="str">
        <f>ССЫЛКИ!BD2</f>
        <v xml:space="preserve">Перец болгарский </v>
      </c>
      <c r="BG38" s="347" t="str">
        <f>ССЫЛКИ!BE2</f>
        <v xml:space="preserve">Зелень разная </v>
      </c>
      <c r="BH38" s="347" t="str">
        <f>ССЫЛКИ!BF2</f>
        <v>Котлета куриная полуфаб-т (кг)</v>
      </c>
      <c r="BI38" s="347" t="str">
        <f>ССЫЛКИ!BG2</f>
        <v>Капуста</v>
      </c>
      <c r="BJ38" s="347" t="str">
        <f>ССЫЛКИ!BH2</f>
        <v>Картофель</v>
      </c>
      <c r="BK38" s="347" t="str">
        <f>ССЫЛКИ!BI2</f>
        <v>Лук репчатый</v>
      </c>
      <c r="BL38" s="347" t="str">
        <f>ССЫЛКИ!BJ2</f>
        <v>Морковь</v>
      </c>
      <c r="BM38" s="347" t="str">
        <f>ССЫЛКИ!BK2</f>
        <v>Огурцы свежие</v>
      </c>
      <c r="BN38" s="347" t="str">
        <f>ССЫЛКИ!BL2</f>
        <v xml:space="preserve">Помидоры свежие </v>
      </c>
      <c r="BO38" s="347" t="str">
        <f>ССЫЛКИ!BM2</f>
        <v>Свекла столовая</v>
      </c>
      <c r="BP38" s="347" t="str">
        <f>ССЫЛКИ!BN2</f>
        <v>Вареники полуфаб-т (кг)</v>
      </c>
      <c r="BQ38" s="347" t="str">
        <f>ССЫЛКИ!BO2</f>
        <v>Апельсины</v>
      </c>
      <c r="BR38" s="347" t="str">
        <f>ССЫЛКИ!BP2</f>
        <v>Бананы</v>
      </c>
      <c r="BS38" s="347" t="str">
        <f>ССЫЛКИ!BQ2</f>
        <v>Груши</v>
      </c>
      <c r="BT38" s="347" t="str">
        <f>ССЫЛКИ!BR2</f>
        <v>Лимонная кислота</v>
      </c>
      <c r="BU38" s="347" t="str">
        <f>ССЫЛКИ!BS2</f>
        <v>Мандарины</v>
      </c>
      <c r="BV38" s="347" t="str">
        <f>ССЫЛКИ!BT2</f>
        <v>Яблоки</v>
      </c>
      <c r="BW38" s="347" t="str">
        <f>ССЫЛКИ!BU2</f>
        <v>Тефтели куриные</v>
      </c>
      <c r="BX38" s="347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690" t="s">
        <v>340</v>
      </c>
      <c r="B39" s="705"/>
      <c r="C39" s="348"/>
      <c r="D39" s="186"/>
      <c r="E39" s="186"/>
      <c r="F39" s="186"/>
      <c r="G39" s="186"/>
      <c r="H39" s="186"/>
      <c r="I39" s="186"/>
      <c r="J39" s="94"/>
      <c r="K39" s="94"/>
      <c r="L39" s="94">
        <v>4</v>
      </c>
      <c r="M39" s="94"/>
      <c r="N39" s="94">
        <v>1.5</v>
      </c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>
        <v>3</v>
      </c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>
        <v>60</v>
      </c>
      <c r="BC39" s="94"/>
      <c r="BD39" s="94"/>
      <c r="BE39" s="94"/>
      <c r="BF39" s="94"/>
      <c r="BG39" s="94"/>
      <c r="BH39" s="94"/>
      <c r="BI39" s="94"/>
      <c r="BJ39" s="94">
        <v>29</v>
      </c>
      <c r="BK39" s="94">
        <v>7</v>
      </c>
      <c r="BL39" s="94">
        <v>10</v>
      </c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345"/>
      <c r="BZ39" s="198"/>
      <c r="CA39" s="158">
        <f t="shared" ref="CA39:CA44" si="15">SUMPRODUCT($D39:$BZ39,$D$51:$BZ$51)/1000</f>
        <v>17.7</v>
      </c>
    </row>
    <row r="40" spans="1:79">
      <c r="A40" s="599" t="s">
        <v>362</v>
      </c>
      <c r="B40" s="600"/>
      <c r="C40" s="264"/>
      <c r="D40" s="264"/>
      <c r="E40" s="264"/>
      <c r="F40" s="264">
        <v>0</v>
      </c>
      <c r="G40" s="264"/>
      <c r="H40" s="264"/>
      <c r="I40" s="264"/>
      <c r="J40" s="270">
        <v>50</v>
      </c>
      <c r="K40" s="270"/>
      <c r="L40" s="270">
        <v>4</v>
      </c>
      <c r="M40" s="270"/>
      <c r="N40" s="270">
        <v>1.4</v>
      </c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>
        <v>60</v>
      </c>
      <c r="BX40" s="270"/>
      <c r="BY40" s="198"/>
      <c r="BZ40" s="198"/>
      <c r="CA40" s="158">
        <f t="shared" si="15"/>
        <v>32.200000000000003</v>
      </c>
    </row>
    <row r="41" spans="1:79">
      <c r="A41" s="612" t="s">
        <v>301</v>
      </c>
      <c r="B41" s="613"/>
      <c r="C41" s="177"/>
      <c r="D41" s="177"/>
      <c r="E41" s="177"/>
      <c r="F41" s="177"/>
      <c r="G41" s="177"/>
      <c r="H41" s="177"/>
      <c r="I41" s="177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>
        <v>40</v>
      </c>
      <c r="BY41" s="198"/>
      <c r="BZ41" s="198"/>
      <c r="CA41">
        <f t="shared" si="15"/>
        <v>2.3199999999999998</v>
      </c>
    </row>
    <row r="42" spans="1:79">
      <c r="A42" s="599" t="s">
        <v>319</v>
      </c>
      <c r="B42" s="600"/>
      <c r="C42" s="177"/>
      <c r="D42" s="177"/>
      <c r="E42" s="177"/>
      <c r="F42" s="177"/>
      <c r="G42" s="177"/>
      <c r="H42" s="177"/>
      <c r="I42" s="177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>
        <v>200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98"/>
      <c r="BZ42" s="198"/>
      <c r="CA42">
        <f t="shared" si="15"/>
        <v>17</v>
      </c>
    </row>
    <row r="43" spans="1:79">
      <c r="A43" s="599" t="s">
        <v>11</v>
      </c>
      <c r="B43" s="600"/>
      <c r="C43" s="185"/>
      <c r="D43" s="185"/>
      <c r="E43" s="185"/>
      <c r="F43" s="185"/>
      <c r="G43" s="185"/>
      <c r="H43" s="185"/>
      <c r="I43" s="185"/>
      <c r="J43" s="79"/>
      <c r="K43" s="79"/>
      <c r="L43" s="79"/>
      <c r="M43" s="79"/>
      <c r="N43" s="79"/>
      <c r="O43" s="79"/>
      <c r="P43" s="79"/>
      <c r="Q43" s="79"/>
      <c r="R43" s="79">
        <v>20</v>
      </c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177"/>
      <c r="BZ43" s="177"/>
      <c r="CA43">
        <f t="shared" si="15"/>
        <v>5.2</v>
      </c>
    </row>
    <row r="44" spans="1:79">
      <c r="A44" s="653"/>
      <c r="B44" s="590"/>
      <c r="C44" s="266"/>
      <c r="D44" s="266"/>
      <c r="E44" s="266"/>
      <c r="F44" s="266"/>
      <c r="G44" s="266"/>
      <c r="H44" s="266"/>
      <c r="I44" s="266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299"/>
      <c r="BZ44" s="177"/>
      <c r="CA44">
        <f t="shared" si="15"/>
        <v>0</v>
      </c>
    </row>
    <row r="45" spans="1:79">
      <c r="A45" s="653"/>
      <c r="B45" s="589"/>
      <c r="C45" s="264"/>
      <c r="D45" s="264"/>
      <c r="E45" s="264"/>
      <c r="F45" s="264"/>
      <c r="G45" s="264"/>
      <c r="H45" s="264"/>
      <c r="I45" s="264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0"/>
      <c r="BI45" s="270"/>
      <c r="BJ45" s="270"/>
      <c r="BK45" s="270"/>
      <c r="BL45" s="270"/>
      <c r="BM45" s="270"/>
      <c r="BN45" s="270"/>
      <c r="BO45" s="270"/>
      <c r="BP45" s="270"/>
      <c r="BQ45" s="270"/>
      <c r="BR45" s="270"/>
      <c r="BS45" s="270"/>
      <c r="BT45" s="270"/>
      <c r="BU45" s="270"/>
      <c r="BV45" s="270"/>
      <c r="BW45" s="270"/>
      <c r="BX45" s="270"/>
      <c r="BY45" s="177"/>
      <c r="BZ45" s="177"/>
    </row>
    <row r="46" spans="1:79">
      <c r="A46" s="285"/>
      <c r="B46" s="286"/>
      <c r="C46" s="177"/>
      <c r="D46" s="177"/>
      <c r="E46" s="177"/>
      <c r="F46" s="177"/>
      <c r="G46" s="177"/>
      <c r="H46" s="177"/>
      <c r="I46" s="177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77"/>
      <c r="BZ46" s="177"/>
    </row>
    <row r="47" spans="1:79" hidden="1">
      <c r="A47" s="612"/>
      <c r="B47" s="613"/>
      <c r="C47" s="177"/>
      <c r="D47" s="177">
        <f t="shared" ref="D47:I47" si="16">SUM(D39:D45)</f>
        <v>0</v>
      </c>
      <c r="E47" s="177">
        <f t="shared" si="16"/>
        <v>0</v>
      </c>
      <c r="F47" s="177">
        <f t="shared" si="16"/>
        <v>0</v>
      </c>
      <c r="G47" s="177">
        <f t="shared" si="16"/>
        <v>0</v>
      </c>
      <c r="H47" s="177">
        <f t="shared" si="16"/>
        <v>0</v>
      </c>
      <c r="I47" s="177">
        <f t="shared" si="16"/>
        <v>0</v>
      </c>
      <c r="J47" s="177">
        <f>SUM(J39:J45)</f>
        <v>50</v>
      </c>
      <c r="K47" s="177">
        <f t="shared" ref="K47:BV47" si="17">SUM(K39:K45)</f>
        <v>0</v>
      </c>
      <c r="L47" s="177">
        <f t="shared" si="17"/>
        <v>8</v>
      </c>
      <c r="M47" s="177">
        <f t="shared" si="17"/>
        <v>0</v>
      </c>
      <c r="N47" s="177">
        <f t="shared" si="17"/>
        <v>2.9</v>
      </c>
      <c r="O47" s="177">
        <f t="shared" si="17"/>
        <v>0</v>
      </c>
      <c r="P47" s="177">
        <f t="shared" si="17"/>
        <v>0</v>
      </c>
      <c r="Q47" s="177">
        <f t="shared" si="17"/>
        <v>0</v>
      </c>
      <c r="R47" s="177">
        <f t="shared" si="17"/>
        <v>20</v>
      </c>
      <c r="S47" s="177">
        <f t="shared" si="17"/>
        <v>0</v>
      </c>
      <c r="T47" s="177">
        <f t="shared" si="17"/>
        <v>0</v>
      </c>
      <c r="U47" s="177">
        <f t="shared" si="17"/>
        <v>0</v>
      </c>
      <c r="V47" s="177">
        <f t="shared" si="17"/>
        <v>0</v>
      </c>
      <c r="W47" s="177">
        <f t="shared" si="17"/>
        <v>0</v>
      </c>
      <c r="X47" s="177">
        <f t="shared" si="17"/>
        <v>0</v>
      </c>
      <c r="Y47" s="177">
        <f t="shared" si="17"/>
        <v>0</v>
      </c>
      <c r="Z47" s="177">
        <f t="shared" si="17"/>
        <v>0</v>
      </c>
      <c r="AA47" s="177">
        <f t="shared" si="17"/>
        <v>200</v>
      </c>
      <c r="AB47" s="177">
        <f t="shared" si="17"/>
        <v>0</v>
      </c>
      <c r="AC47" s="177">
        <f t="shared" si="17"/>
        <v>3</v>
      </c>
      <c r="AD47" s="177">
        <f t="shared" si="17"/>
        <v>0</v>
      </c>
      <c r="AE47" s="177">
        <f t="shared" si="17"/>
        <v>0</v>
      </c>
      <c r="AF47" s="177">
        <f t="shared" si="17"/>
        <v>0</v>
      </c>
      <c r="AG47" s="177">
        <f t="shared" si="17"/>
        <v>0</v>
      </c>
      <c r="AH47" s="177">
        <f t="shared" si="17"/>
        <v>0</v>
      </c>
      <c r="AI47" s="177">
        <f t="shared" si="17"/>
        <v>0</v>
      </c>
      <c r="AJ47" s="177">
        <f t="shared" si="17"/>
        <v>0</v>
      </c>
      <c r="AK47" s="177">
        <f t="shared" si="17"/>
        <v>0</v>
      </c>
      <c r="AL47" s="177">
        <f t="shared" si="17"/>
        <v>0</v>
      </c>
      <c r="AM47" s="177">
        <f t="shared" si="17"/>
        <v>0</v>
      </c>
      <c r="AN47" s="177">
        <f t="shared" si="17"/>
        <v>0</v>
      </c>
      <c r="AO47" s="177">
        <f t="shared" si="17"/>
        <v>0</v>
      </c>
      <c r="AP47" s="177">
        <f t="shared" si="17"/>
        <v>0</v>
      </c>
      <c r="AQ47" s="177">
        <f t="shared" si="17"/>
        <v>0</v>
      </c>
      <c r="AR47" s="177">
        <f t="shared" si="17"/>
        <v>0</v>
      </c>
      <c r="AS47" s="177">
        <f t="shared" si="17"/>
        <v>0</v>
      </c>
      <c r="AT47" s="177">
        <f t="shared" si="17"/>
        <v>0</v>
      </c>
      <c r="AU47" s="177">
        <f t="shared" si="17"/>
        <v>0</v>
      </c>
      <c r="AV47" s="177">
        <f t="shared" si="17"/>
        <v>0</v>
      </c>
      <c r="AW47" s="177">
        <f t="shared" si="17"/>
        <v>0</v>
      </c>
      <c r="AX47" s="177">
        <f t="shared" si="17"/>
        <v>0</v>
      </c>
      <c r="AY47" s="177">
        <f t="shared" si="17"/>
        <v>0</v>
      </c>
      <c r="AZ47" s="177">
        <f t="shared" si="17"/>
        <v>0</v>
      </c>
      <c r="BA47" s="177">
        <f t="shared" si="17"/>
        <v>0</v>
      </c>
      <c r="BB47" s="177">
        <f t="shared" si="17"/>
        <v>60</v>
      </c>
      <c r="BC47" s="177">
        <f t="shared" si="17"/>
        <v>0</v>
      </c>
      <c r="BD47" s="177">
        <f t="shared" si="17"/>
        <v>0</v>
      </c>
      <c r="BE47" s="177">
        <f t="shared" si="17"/>
        <v>0</v>
      </c>
      <c r="BF47" s="177">
        <f t="shared" si="17"/>
        <v>0</v>
      </c>
      <c r="BG47" s="177">
        <f t="shared" si="17"/>
        <v>0</v>
      </c>
      <c r="BH47" s="177">
        <f t="shared" si="17"/>
        <v>0</v>
      </c>
      <c r="BI47" s="177">
        <f t="shared" si="17"/>
        <v>0</v>
      </c>
      <c r="BJ47" s="177">
        <f t="shared" si="17"/>
        <v>29</v>
      </c>
      <c r="BK47" s="177">
        <f t="shared" si="17"/>
        <v>7</v>
      </c>
      <c r="BL47" s="177">
        <f t="shared" si="17"/>
        <v>10</v>
      </c>
      <c r="BM47" s="177">
        <f t="shared" si="17"/>
        <v>0</v>
      </c>
      <c r="BN47" s="177">
        <f t="shared" si="17"/>
        <v>0</v>
      </c>
      <c r="BO47" s="177">
        <f t="shared" si="17"/>
        <v>0</v>
      </c>
      <c r="BP47" s="177">
        <f t="shared" si="17"/>
        <v>0</v>
      </c>
      <c r="BQ47" s="177">
        <f t="shared" si="17"/>
        <v>0</v>
      </c>
      <c r="BR47" s="177">
        <f t="shared" si="17"/>
        <v>0</v>
      </c>
      <c r="BS47" s="177">
        <f t="shared" si="17"/>
        <v>0</v>
      </c>
      <c r="BT47" s="177">
        <f t="shared" si="17"/>
        <v>0</v>
      </c>
      <c r="BU47" s="177">
        <f t="shared" si="17"/>
        <v>0</v>
      </c>
      <c r="BV47" s="177">
        <f t="shared" si="17"/>
        <v>0</v>
      </c>
      <c r="BW47" s="177">
        <f>SUM(BW39:BW45)</f>
        <v>60</v>
      </c>
      <c r="BX47" s="177">
        <f>SUM(BX39:BX45)</f>
        <v>40</v>
      </c>
      <c r="BY47" s="177">
        <f>SUM(BY39:BY45)</f>
        <v>0</v>
      </c>
      <c r="BZ47" s="177">
        <f>SUM(BZ39:BZ45)</f>
        <v>0</v>
      </c>
    </row>
    <row r="48" spans="1:79" hidden="1">
      <c r="A48" s="614" t="s">
        <v>54</v>
      </c>
      <c r="B48" s="615"/>
      <c r="C48" s="177">
        <f>C49</f>
        <v>100</v>
      </c>
      <c r="D48" s="177">
        <f t="shared" ref="D48:BO48" si="18">C48</f>
        <v>100</v>
      </c>
      <c r="E48" s="177">
        <f t="shared" si="18"/>
        <v>100</v>
      </c>
      <c r="F48" s="177">
        <f t="shared" si="18"/>
        <v>100</v>
      </c>
      <c r="G48" s="177">
        <f t="shared" si="18"/>
        <v>100</v>
      </c>
      <c r="H48" s="177">
        <f t="shared" si="18"/>
        <v>100</v>
      </c>
      <c r="I48" s="177">
        <f t="shared" si="18"/>
        <v>100</v>
      </c>
      <c r="J48" s="177">
        <f t="shared" si="18"/>
        <v>100</v>
      </c>
      <c r="K48" s="177">
        <f t="shared" si="18"/>
        <v>100</v>
      </c>
      <c r="L48" s="177">
        <f t="shared" si="18"/>
        <v>100</v>
      </c>
      <c r="M48" s="177">
        <f t="shared" si="18"/>
        <v>100</v>
      </c>
      <c r="N48" s="177">
        <f t="shared" si="18"/>
        <v>100</v>
      </c>
      <c r="O48" s="177">
        <f t="shared" si="18"/>
        <v>100</v>
      </c>
      <c r="P48" s="177">
        <f t="shared" si="18"/>
        <v>100</v>
      </c>
      <c r="Q48" s="177">
        <f t="shared" si="18"/>
        <v>100</v>
      </c>
      <c r="R48" s="177">
        <f t="shared" si="18"/>
        <v>100</v>
      </c>
      <c r="S48" s="177">
        <f t="shared" si="18"/>
        <v>100</v>
      </c>
      <c r="T48" s="177">
        <f t="shared" si="18"/>
        <v>100</v>
      </c>
      <c r="U48" s="177">
        <f t="shared" si="18"/>
        <v>100</v>
      </c>
      <c r="V48" s="177">
        <f t="shared" si="18"/>
        <v>100</v>
      </c>
      <c r="W48" s="177">
        <f t="shared" si="18"/>
        <v>100</v>
      </c>
      <c r="X48" s="177">
        <f t="shared" si="18"/>
        <v>100</v>
      </c>
      <c r="Y48" s="177">
        <f t="shared" si="18"/>
        <v>100</v>
      </c>
      <c r="Z48" s="177">
        <f t="shared" si="18"/>
        <v>100</v>
      </c>
      <c r="AA48" s="177">
        <f t="shared" si="18"/>
        <v>100</v>
      </c>
      <c r="AB48" s="177">
        <f t="shared" si="18"/>
        <v>100</v>
      </c>
      <c r="AC48" s="177">
        <f t="shared" si="18"/>
        <v>100</v>
      </c>
      <c r="AD48" s="177">
        <f t="shared" si="18"/>
        <v>100</v>
      </c>
      <c r="AE48" s="177">
        <f t="shared" si="18"/>
        <v>100</v>
      </c>
      <c r="AF48" s="177">
        <f t="shared" si="18"/>
        <v>100</v>
      </c>
      <c r="AG48" s="177">
        <f t="shared" si="18"/>
        <v>100</v>
      </c>
      <c r="AH48" s="177">
        <f t="shared" si="18"/>
        <v>100</v>
      </c>
      <c r="AI48" s="177">
        <f t="shared" si="18"/>
        <v>100</v>
      </c>
      <c r="AJ48" s="177">
        <f t="shared" si="18"/>
        <v>100</v>
      </c>
      <c r="AK48" s="177">
        <f t="shared" si="18"/>
        <v>100</v>
      </c>
      <c r="AL48" s="177">
        <f t="shared" si="18"/>
        <v>100</v>
      </c>
      <c r="AM48" s="177">
        <f t="shared" si="18"/>
        <v>100</v>
      </c>
      <c r="AN48" s="177">
        <f t="shared" si="18"/>
        <v>100</v>
      </c>
      <c r="AO48" s="177">
        <f t="shared" si="18"/>
        <v>100</v>
      </c>
      <c r="AP48" s="177">
        <f t="shared" si="18"/>
        <v>100</v>
      </c>
      <c r="AQ48" s="177">
        <f t="shared" si="18"/>
        <v>100</v>
      </c>
      <c r="AR48" s="177">
        <f t="shared" si="18"/>
        <v>100</v>
      </c>
      <c r="AS48" s="177">
        <f t="shared" si="18"/>
        <v>100</v>
      </c>
      <c r="AT48" s="177">
        <f t="shared" si="18"/>
        <v>100</v>
      </c>
      <c r="AU48" s="177">
        <f t="shared" si="18"/>
        <v>100</v>
      </c>
      <c r="AV48" s="177">
        <f t="shared" si="18"/>
        <v>100</v>
      </c>
      <c r="AW48" s="177">
        <f t="shared" si="18"/>
        <v>100</v>
      </c>
      <c r="AX48" s="177">
        <f t="shared" si="18"/>
        <v>100</v>
      </c>
      <c r="AY48" s="177">
        <f t="shared" si="18"/>
        <v>100</v>
      </c>
      <c r="AZ48" s="177">
        <f t="shared" si="18"/>
        <v>100</v>
      </c>
      <c r="BA48" s="177">
        <f t="shared" si="18"/>
        <v>100</v>
      </c>
      <c r="BB48" s="177">
        <f t="shared" si="18"/>
        <v>100</v>
      </c>
      <c r="BC48" s="177">
        <f t="shared" si="18"/>
        <v>100</v>
      </c>
      <c r="BD48" s="177">
        <f t="shared" si="18"/>
        <v>100</v>
      </c>
      <c r="BE48" s="177">
        <f t="shared" si="18"/>
        <v>100</v>
      </c>
      <c r="BF48" s="177">
        <f t="shared" si="18"/>
        <v>100</v>
      </c>
      <c r="BG48" s="177">
        <f t="shared" si="18"/>
        <v>100</v>
      </c>
      <c r="BH48" s="177">
        <f t="shared" si="18"/>
        <v>100</v>
      </c>
      <c r="BI48" s="177">
        <f t="shared" si="18"/>
        <v>100</v>
      </c>
      <c r="BJ48" s="177">
        <f t="shared" si="18"/>
        <v>100</v>
      </c>
      <c r="BK48" s="177">
        <f t="shared" si="18"/>
        <v>100</v>
      </c>
      <c r="BL48" s="177">
        <f t="shared" si="18"/>
        <v>100</v>
      </c>
      <c r="BM48" s="177">
        <f t="shared" si="18"/>
        <v>100</v>
      </c>
      <c r="BN48" s="177">
        <f t="shared" si="18"/>
        <v>100</v>
      </c>
      <c r="BO48" s="177">
        <f t="shared" si="18"/>
        <v>100</v>
      </c>
      <c r="BP48" s="177">
        <f t="shared" ref="BP48:BZ48" si="19">BO48</f>
        <v>100</v>
      </c>
      <c r="BQ48" s="177">
        <f t="shared" si="19"/>
        <v>100</v>
      </c>
      <c r="BR48" s="177">
        <f t="shared" si="19"/>
        <v>100</v>
      </c>
      <c r="BS48" s="177">
        <f t="shared" si="19"/>
        <v>100</v>
      </c>
      <c r="BT48" s="177">
        <f t="shared" si="19"/>
        <v>100</v>
      </c>
      <c r="BU48" s="177">
        <f t="shared" si="19"/>
        <v>100</v>
      </c>
      <c r="BV48" s="177">
        <f t="shared" si="19"/>
        <v>100</v>
      </c>
      <c r="BW48" s="177">
        <f t="shared" si="19"/>
        <v>100</v>
      </c>
      <c r="BX48" s="177">
        <f t="shared" si="19"/>
        <v>100</v>
      </c>
      <c r="BY48" s="177">
        <f t="shared" si="19"/>
        <v>100</v>
      </c>
      <c r="BZ48" s="177">
        <f t="shared" si="19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39">
        <f>J47*J48/1000</f>
        <v>5</v>
      </c>
      <c r="K50" s="439">
        <f>K47*K48/1000</f>
        <v>0</v>
      </c>
      <c r="L50" s="439">
        <f t="shared" ref="L50:BV50" si="20">L47*L48/1000</f>
        <v>0.8</v>
      </c>
      <c r="M50" s="439">
        <f t="shared" si="20"/>
        <v>0</v>
      </c>
      <c r="N50" s="439">
        <f t="shared" si="20"/>
        <v>0.28999999999999998</v>
      </c>
      <c r="O50" s="439">
        <f t="shared" si="20"/>
        <v>0</v>
      </c>
      <c r="P50" s="439">
        <f t="shared" si="20"/>
        <v>0</v>
      </c>
      <c r="Q50" s="439">
        <f t="shared" si="20"/>
        <v>0</v>
      </c>
      <c r="R50" s="439">
        <f t="shared" si="20"/>
        <v>2</v>
      </c>
      <c r="S50" s="439">
        <f t="shared" si="20"/>
        <v>0</v>
      </c>
      <c r="T50" s="439">
        <f t="shared" si="20"/>
        <v>0</v>
      </c>
      <c r="U50" s="439">
        <f t="shared" si="20"/>
        <v>0</v>
      </c>
      <c r="V50" s="439">
        <f t="shared" si="20"/>
        <v>0</v>
      </c>
      <c r="W50" s="439">
        <f t="shared" si="20"/>
        <v>0</v>
      </c>
      <c r="X50" s="439">
        <f t="shared" si="20"/>
        <v>0</v>
      </c>
      <c r="Y50" s="439">
        <f t="shared" si="20"/>
        <v>0</v>
      </c>
      <c r="Z50" s="439">
        <f t="shared" si="20"/>
        <v>0</v>
      </c>
      <c r="AA50" s="439">
        <f t="shared" si="20"/>
        <v>20</v>
      </c>
      <c r="AB50" s="439">
        <f t="shared" si="20"/>
        <v>0</v>
      </c>
      <c r="AC50" s="439">
        <f t="shared" si="20"/>
        <v>0.3</v>
      </c>
      <c r="AD50" s="439">
        <f>AD47*AD48/1000</f>
        <v>0</v>
      </c>
      <c r="AE50" s="439">
        <f>AE47*AE48/1000</f>
        <v>0</v>
      </c>
      <c r="AF50" s="439">
        <f t="shared" si="20"/>
        <v>0</v>
      </c>
      <c r="AG50" s="439">
        <f t="shared" si="20"/>
        <v>0</v>
      </c>
      <c r="AH50" s="439">
        <f t="shared" si="20"/>
        <v>0</v>
      </c>
      <c r="AI50" s="439">
        <f t="shared" si="20"/>
        <v>0</v>
      </c>
      <c r="AJ50" s="439">
        <f t="shared" si="20"/>
        <v>0</v>
      </c>
      <c r="AK50" s="439">
        <f t="shared" si="20"/>
        <v>0</v>
      </c>
      <c r="AL50" s="439">
        <f t="shared" si="20"/>
        <v>0</v>
      </c>
      <c r="AM50" s="439">
        <f t="shared" si="20"/>
        <v>0</v>
      </c>
      <c r="AN50" s="439">
        <f t="shared" si="20"/>
        <v>0</v>
      </c>
      <c r="AO50" s="439">
        <f t="shared" si="20"/>
        <v>0</v>
      </c>
      <c r="AP50" s="439">
        <f t="shared" si="20"/>
        <v>0</v>
      </c>
      <c r="AQ50" s="439">
        <f t="shared" si="20"/>
        <v>0</v>
      </c>
      <c r="AR50" s="439">
        <f t="shared" si="20"/>
        <v>0</v>
      </c>
      <c r="AS50" s="439">
        <f t="shared" si="20"/>
        <v>0</v>
      </c>
      <c r="AT50" s="439">
        <f t="shared" si="20"/>
        <v>0</v>
      </c>
      <c r="AU50" s="439">
        <f t="shared" si="20"/>
        <v>0</v>
      </c>
      <c r="AV50" s="439">
        <f t="shared" si="20"/>
        <v>0</v>
      </c>
      <c r="AW50" s="439">
        <f t="shared" si="20"/>
        <v>0</v>
      </c>
      <c r="AX50" s="439">
        <f t="shared" si="20"/>
        <v>0</v>
      </c>
      <c r="AY50" s="439">
        <f t="shared" si="20"/>
        <v>0</v>
      </c>
      <c r="AZ50" s="439">
        <f>AZ47*AZ48/1000</f>
        <v>0</v>
      </c>
      <c r="BA50" s="439">
        <f t="shared" si="20"/>
        <v>0</v>
      </c>
      <c r="BB50" s="439">
        <f t="shared" si="20"/>
        <v>6</v>
      </c>
      <c r="BC50" s="439">
        <f t="shared" si="20"/>
        <v>0</v>
      </c>
      <c r="BD50" s="439">
        <f t="shared" si="20"/>
        <v>0</v>
      </c>
      <c r="BE50" s="439">
        <f t="shared" si="20"/>
        <v>0</v>
      </c>
      <c r="BF50" s="439">
        <f t="shared" si="20"/>
        <v>0</v>
      </c>
      <c r="BG50" s="439">
        <f t="shared" si="20"/>
        <v>0</v>
      </c>
      <c r="BH50" s="439">
        <f>BH47*BH48/1000</f>
        <v>0</v>
      </c>
      <c r="BI50" s="439">
        <f t="shared" si="20"/>
        <v>0</v>
      </c>
      <c r="BJ50" s="439">
        <f t="shared" si="20"/>
        <v>2.9</v>
      </c>
      <c r="BK50" s="439">
        <f t="shared" si="20"/>
        <v>0.7</v>
      </c>
      <c r="BL50" s="439">
        <f t="shared" si="20"/>
        <v>1</v>
      </c>
      <c r="BM50" s="439">
        <f t="shared" si="20"/>
        <v>0</v>
      </c>
      <c r="BN50" s="439">
        <f t="shared" si="20"/>
        <v>0</v>
      </c>
      <c r="BO50" s="439">
        <f t="shared" si="20"/>
        <v>0</v>
      </c>
      <c r="BP50" s="439">
        <f>BP47*BP48/1000</f>
        <v>0</v>
      </c>
      <c r="BQ50" s="439">
        <f t="shared" si="20"/>
        <v>0</v>
      </c>
      <c r="BR50" s="439">
        <f t="shared" si="20"/>
        <v>0</v>
      </c>
      <c r="BS50" s="439">
        <f t="shared" si="20"/>
        <v>0</v>
      </c>
      <c r="BT50" s="439">
        <f t="shared" si="20"/>
        <v>0</v>
      </c>
      <c r="BU50" s="439">
        <f t="shared" si="20"/>
        <v>0</v>
      </c>
      <c r="BV50" s="439">
        <f t="shared" si="20"/>
        <v>0</v>
      </c>
      <c r="BW50" s="439">
        <f>BW47*BW48/1000</f>
        <v>6</v>
      </c>
      <c r="BX50" s="439">
        <f>BX47*BX48/1000</f>
        <v>4</v>
      </c>
      <c r="BY50" s="181">
        <f>BY47*BY48/1000</f>
        <v>0</v>
      </c>
      <c r="BZ50" s="503">
        <f>BZ47*BZ48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40">
        <f>ССЫЛКИ!H3</f>
        <v>105</v>
      </c>
      <c r="K51" s="44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182">
        <f>ССЫЛКИ!BW3</f>
        <v>510</v>
      </c>
      <c r="BZ51" s="514">
        <f>ССЫЛКИ!BX3</f>
        <v>580</v>
      </c>
    </row>
    <row r="52" spans="1:78" ht="15.75">
      <c r="A52" s="593" t="s">
        <v>56</v>
      </c>
      <c r="B52" s="594"/>
      <c r="C52" s="446">
        <f>SUM(D52:BZ52)</f>
        <v>7442</v>
      </c>
      <c r="D52" s="421">
        <f t="shared" ref="D52:BX52" si="21">D50*D51</f>
        <v>0</v>
      </c>
      <c r="E52" s="430">
        <f t="shared" si="21"/>
        <v>0</v>
      </c>
      <c r="F52" s="422">
        <f t="shared" si="21"/>
        <v>0</v>
      </c>
      <c r="G52" s="417">
        <f t="shared" si="21"/>
        <v>0</v>
      </c>
      <c r="H52" s="417">
        <f t="shared" si="21"/>
        <v>0</v>
      </c>
      <c r="I52" s="417">
        <f t="shared" si="21"/>
        <v>0</v>
      </c>
      <c r="J52" s="439">
        <f t="shared" si="21"/>
        <v>525</v>
      </c>
      <c r="K52" s="439">
        <f t="shared" si="21"/>
        <v>0</v>
      </c>
      <c r="L52" s="439">
        <f t="shared" si="21"/>
        <v>107.2</v>
      </c>
      <c r="M52" s="439">
        <f t="shared" si="21"/>
        <v>0</v>
      </c>
      <c r="N52" s="439">
        <f t="shared" si="21"/>
        <v>2.9</v>
      </c>
      <c r="O52" s="439">
        <f t="shared" si="21"/>
        <v>0</v>
      </c>
      <c r="P52" s="439">
        <f t="shared" si="21"/>
        <v>0</v>
      </c>
      <c r="Q52" s="439">
        <f t="shared" si="21"/>
        <v>0</v>
      </c>
      <c r="R52" s="439">
        <f t="shared" si="21"/>
        <v>520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  <c r="X52" s="439">
        <f t="shared" si="21"/>
        <v>0</v>
      </c>
      <c r="Y52" s="439">
        <f t="shared" si="21"/>
        <v>0</v>
      </c>
      <c r="Z52" s="439">
        <f t="shared" si="21"/>
        <v>0</v>
      </c>
      <c r="AA52" s="439">
        <f t="shared" si="21"/>
        <v>1700</v>
      </c>
      <c r="AB52" s="439">
        <f t="shared" si="21"/>
        <v>0</v>
      </c>
      <c r="AC52" s="439">
        <f t="shared" si="21"/>
        <v>57</v>
      </c>
      <c r="AD52" s="439">
        <f t="shared" si="21"/>
        <v>0</v>
      </c>
      <c r="AE52" s="439">
        <f t="shared" si="21"/>
        <v>0</v>
      </c>
      <c r="AF52" s="439">
        <f t="shared" si="21"/>
        <v>0</v>
      </c>
      <c r="AG52" s="439">
        <f t="shared" si="21"/>
        <v>0</v>
      </c>
      <c r="AH52" s="439">
        <f t="shared" si="21"/>
        <v>0</v>
      </c>
      <c r="AI52" s="439">
        <f t="shared" si="21"/>
        <v>0</v>
      </c>
      <c r="AJ52" s="439">
        <f t="shared" si="21"/>
        <v>0</v>
      </c>
      <c r="AK52" s="439">
        <f t="shared" si="21"/>
        <v>0</v>
      </c>
      <c r="AL52" s="439">
        <f t="shared" si="21"/>
        <v>0</v>
      </c>
      <c r="AM52" s="439">
        <f t="shared" si="21"/>
        <v>0</v>
      </c>
      <c r="AN52" s="439">
        <f t="shared" si="21"/>
        <v>0</v>
      </c>
      <c r="AO52" s="439">
        <f t="shared" si="21"/>
        <v>0</v>
      </c>
      <c r="AP52" s="439">
        <f t="shared" si="21"/>
        <v>0</v>
      </c>
      <c r="AQ52" s="439">
        <f t="shared" si="21"/>
        <v>0</v>
      </c>
      <c r="AR52" s="439">
        <f t="shared" si="21"/>
        <v>0</v>
      </c>
      <c r="AS52" s="439">
        <f t="shared" si="21"/>
        <v>0</v>
      </c>
      <c r="AT52" s="439">
        <f t="shared" si="21"/>
        <v>0</v>
      </c>
      <c r="AU52" s="439">
        <f t="shared" si="21"/>
        <v>0</v>
      </c>
      <c r="AV52" s="439">
        <f t="shared" si="21"/>
        <v>0</v>
      </c>
      <c r="AW52" s="439">
        <f t="shared" si="21"/>
        <v>0</v>
      </c>
      <c r="AX52" s="439">
        <f t="shared" si="21"/>
        <v>0</v>
      </c>
      <c r="AY52" s="439">
        <f t="shared" si="21"/>
        <v>0</v>
      </c>
      <c r="AZ52" s="439">
        <f t="shared" si="21"/>
        <v>0</v>
      </c>
      <c r="BA52" s="439">
        <f t="shared" si="21"/>
        <v>0</v>
      </c>
      <c r="BB52" s="439">
        <f t="shared" si="21"/>
        <v>1440</v>
      </c>
      <c r="BC52" s="439">
        <f t="shared" si="21"/>
        <v>0</v>
      </c>
      <c r="BD52" s="439">
        <f t="shared" si="21"/>
        <v>0</v>
      </c>
      <c r="BE52" s="439">
        <f t="shared" si="21"/>
        <v>0</v>
      </c>
      <c r="BF52" s="439">
        <f t="shared" si="21"/>
        <v>0</v>
      </c>
      <c r="BG52" s="439">
        <f t="shared" si="21"/>
        <v>0</v>
      </c>
      <c r="BH52" s="439">
        <f t="shared" si="21"/>
        <v>0</v>
      </c>
      <c r="BI52" s="439">
        <f t="shared" si="21"/>
        <v>0</v>
      </c>
      <c r="BJ52" s="439">
        <f t="shared" si="21"/>
        <v>133.4</v>
      </c>
      <c r="BK52" s="439">
        <f t="shared" si="21"/>
        <v>24.5</v>
      </c>
      <c r="BL52" s="439">
        <f t="shared" si="21"/>
        <v>60</v>
      </c>
      <c r="BM52" s="439">
        <f t="shared" si="21"/>
        <v>0</v>
      </c>
      <c r="BN52" s="439">
        <f t="shared" si="21"/>
        <v>0</v>
      </c>
      <c r="BO52" s="439">
        <f t="shared" si="21"/>
        <v>0</v>
      </c>
      <c r="BP52" s="439">
        <f t="shared" si="21"/>
        <v>0</v>
      </c>
      <c r="BQ52" s="439">
        <f t="shared" si="21"/>
        <v>0</v>
      </c>
      <c r="BR52" s="439">
        <f t="shared" si="21"/>
        <v>0</v>
      </c>
      <c r="BS52" s="439">
        <f t="shared" si="21"/>
        <v>0</v>
      </c>
      <c r="BT52" s="439">
        <f t="shared" si="21"/>
        <v>0</v>
      </c>
      <c r="BU52" s="439">
        <f t="shared" si="21"/>
        <v>0</v>
      </c>
      <c r="BV52" s="439">
        <f t="shared" si="21"/>
        <v>0</v>
      </c>
      <c r="BW52" s="439">
        <f t="shared" si="21"/>
        <v>2640</v>
      </c>
      <c r="BX52" s="439">
        <f t="shared" si="21"/>
        <v>232</v>
      </c>
      <c r="BY52" s="181">
        <f>BY50*BY51</f>
        <v>0</v>
      </c>
      <c r="BZ52" s="503">
        <f>BZ50*BZ51</f>
        <v>0</v>
      </c>
    </row>
    <row r="53" spans="1:78" ht="15.75">
      <c r="A53" s="593" t="s">
        <v>57</v>
      </c>
      <c r="B53" s="594"/>
      <c r="C53" s="447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idden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612"/>
      <c r="B55" s="613"/>
      <c r="C55" s="177"/>
      <c r="D55" s="177">
        <f t="shared" ref="D55:I55" si="22">SUM(D39:D45)</f>
        <v>0</v>
      </c>
      <c r="E55" s="177">
        <f t="shared" si="22"/>
        <v>0</v>
      </c>
      <c r="F55" s="177">
        <f t="shared" si="22"/>
        <v>0</v>
      </c>
      <c r="G55" s="177">
        <f t="shared" si="22"/>
        <v>0</v>
      </c>
      <c r="H55" s="177">
        <f t="shared" si="22"/>
        <v>0</v>
      </c>
      <c r="I55" s="177">
        <f t="shared" si="22"/>
        <v>0</v>
      </c>
      <c r="J55" s="177">
        <f>SUM(J40:J45)</f>
        <v>50</v>
      </c>
      <c r="K55" s="177">
        <f>SUM(K40:K45)</f>
        <v>0</v>
      </c>
      <c r="L55" s="177">
        <f>SUM(L39:L45)</f>
        <v>8</v>
      </c>
      <c r="M55" s="177">
        <f t="shared" ref="M55:BX55" si="23">SUM(M39:M45)</f>
        <v>0</v>
      </c>
      <c r="N55" s="177">
        <f t="shared" si="23"/>
        <v>2.9</v>
      </c>
      <c r="O55" s="177">
        <f t="shared" si="23"/>
        <v>0</v>
      </c>
      <c r="P55" s="177">
        <f t="shared" si="23"/>
        <v>0</v>
      </c>
      <c r="Q55" s="177">
        <f t="shared" si="23"/>
        <v>0</v>
      </c>
      <c r="R55" s="177">
        <f t="shared" si="23"/>
        <v>20</v>
      </c>
      <c r="S55" s="177">
        <f t="shared" si="23"/>
        <v>0</v>
      </c>
      <c r="T55" s="177">
        <f t="shared" si="23"/>
        <v>0</v>
      </c>
      <c r="U55" s="177">
        <f t="shared" si="23"/>
        <v>0</v>
      </c>
      <c r="V55" s="177">
        <f t="shared" si="23"/>
        <v>0</v>
      </c>
      <c r="W55" s="177">
        <f t="shared" si="23"/>
        <v>0</v>
      </c>
      <c r="X55" s="177">
        <f t="shared" si="23"/>
        <v>0</v>
      </c>
      <c r="Y55" s="177">
        <f t="shared" si="23"/>
        <v>0</v>
      </c>
      <c r="Z55" s="177">
        <f t="shared" si="23"/>
        <v>0</v>
      </c>
      <c r="AA55" s="177">
        <f t="shared" si="23"/>
        <v>200</v>
      </c>
      <c r="AB55" s="177">
        <f t="shared" si="23"/>
        <v>0</v>
      </c>
      <c r="AC55" s="177">
        <f t="shared" si="23"/>
        <v>3</v>
      </c>
      <c r="AD55" s="177">
        <f t="shared" si="23"/>
        <v>0</v>
      </c>
      <c r="AE55" s="177">
        <f t="shared" si="23"/>
        <v>0</v>
      </c>
      <c r="AF55" s="177">
        <f t="shared" si="23"/>
        <v>0</v>
      </c>
      <c r="AG55" s="177">
        <f t="shared" si="23"/>
        <v>0</v>
      </c>
      <c r="AH55" s="177">
        <f t="shared" si="23"/>
        <v>0</v>
      </c>
      <c r="AI55" s="177">
        <f t="shared" si="23"/>
        <v>0</v>
      </c>
      <c r="AJ55" s="177">
        <f t="shared" si="23"/>
        <v>0</v>
      </c>
      <c r="AK55" s="177">
        <f t="shared" si="23"/>
        <v>0</v>
      </c>
      <c r="AL55" s="177">
        <f t="shared" si="23"/>
        <v>0</v>
      </c>
      <c r="AM55" s="177">
        <f t="shared" si="23"/>
        <v>0</v>
      </c>
      <c r="AN55" s="177">
        <f t="shared" si="23"/>
        <v>0</v>
      </c>
      <c r="AO55" s="177">
        <f t="shared" si="23"/>
        <v>0</v>
      </c>
      <c r="AP55" s="177">
        <f t="shared" si="23"/>
        <v>0</v>
      </c>
      <c r="AQ55" s="177">
        <f t="shared" si="23"/>
        <v>0</v>
      </c>
      <c r="AR55" s="177">
        <f t="shared" si="23"/>
        <v>0</v>
      </c>
      <c r="AS55" s="177">
        <f t="shared" si="23"/>
        <v>0</v>
      </c>
      <c r="AT55" s="177">
        <f t="shared" si="23"/>
        <v>0</v>
      </c>
      <c r="AU55" s="177">
        <f t="shared" si="23"/>
        <v>0</v>
      </c>
      <c r="AV55" s="177">
        <f t="shared" si="23"/>
        <v>0</v>
      </c>
      <c r="AW55" s="177">
        <f t="shared" si="23"/>
        <v>0</v>
      </c>
      <c r="AX55" s="177">
        <f t="shared" si="23"/>
        <v>0</v>
      </c>
      <c r="AY55" s="177">
        <f t="shared" si="23"/>
        <v>0</v>
      </c>
      <c r="AZ55" s="177">
        <f t="shared" si="23"/>
        <v>0</v>
      </c>
      <c r="BA55" s="177">
        <f t="shared" si="23"/>
        <v>0</v>
      </c>
      <c r="BB55" s="177">
        <f t="shared" si="23"/>
        <v>60</v>
      </c>
      <c r="BC55" s="177">
        <f t="shared" si="23"/>
        <v>0</v>
      </c>
      <c r="BD55" s="177">
        <f t="shared" si="23"/>
        <v>0</v>
      </c>
      <c r="BE55" s="177">
        <f t="shared" si="23"/>
        <v>0</v>
      </c>
      <c r="BF55" s="177">
        <f t="shared" si="23"/>
        <v>0</v>
      </c>
      <c r="BG55" s="177">
        <f t="shared" si="23"/>
        <v>0</v>
      </c>
      <c r="BH55" s="177">
        <f t="shared" si="23"/>
        <v>0</v>
      </c>
      <c r="BI55" s="177">
        <f t="shared" si="23"/>
        <v>0</v>
      </c>
      <c r="BJ55" s="177">
        <f t="shared" si="23"/>
        <v>29</v>
      </c>
      <c r="BK55" s="177">
        <f t="shared" si="23"/>
        <v>7</v>
      </c>
      <c r="BL55" s="177">
        <f t="shared" si="23"/>
        <v>10</v>
      </c>
      <c r="BM55" s="177">
        <f t="shared" si="23"/>
        <v>0</v>
      </c>
      <c r="BN55" s="177">
        <f t="shared" si="23"/>
        <v>0</v>
      </c>
      <c r="BO55" s="177">
        <f t="shared" si="23"/>
        <v>0</v>
      </c>
      <c r="BP55" s="177">
        <f t="shared" si="23"/>
        <v>0</v>
      </c>
      <c r="BQ55" s="177">
        <f t="shared" si="23"/>
        <v>0</v>
      </c>
      <c r="BR55" s="177">
        <f t="shared" si="23"/>
        <v>0</v>
      </c>
      <c r="BS55" s="177">
        <f t="shared" si="23"/>
        <v>0</v>
      </c>
      <c r="BT55" s="177">
        <f t="shared" si="23"/>
        <v>0</v>
      </c>
      <c r="BU55" s="177">
        <f t="shared" si="23"/>
        <v>0</v>
      </c>
      <c r="BV55" s="177">
        <f t="shared" si="23"/>
        <v>0</v>
      </c>
      <c r="BW55" s="177">
        <f t="shared" si="23"/>
        <v>60</v>
      </c>
      <c r="BX55" s="177">
        <f t="shared" si="23"/>
        <v>40</v>
      </c>
      <c r="BY55" s="177">
        <f>SUM(BY39:BY45)</f>
        <v>0</v>
      </c>
      <c r="BZ55" s="177">
        <f>SUM(BZ39:BZ45)</f>
        <v>0</v>
      </c>
    </row>
    <row r="56" spans="1:78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4">D56</f>
        <v>100</v>
      </c>
      <c r="F56" s="185">
        <f t="shared" si="24"/>
        <v>100</v>
      </c>
      <c r="G56" s="185">
        <f t="shared" si="24"/>
        <v>100</v>
      </c>
      <c r="H56" s="185">
        <f t="shared" si="24"/>
        <v>100</v>
      </c>
      <c r="I56" s="185">
        <f t="shared" si="24"/>
        <v>100</v>
      </c>
      <c r="J56" s="185">
        <f t="shared" si="24"/>
        <v>100</v>
      </c>
      <c r="K56" s="185">
        <f t="shared" si="24"/>
        <v>100</v>
      </c>
      <c r="L56" s="185">
        <f t="shared" si="24"/>
        <v>100</v>
      </c>
      <c r="M56" s="185">
        <f t="shared" si="24"/>
        <v>100</v>
      </c>
      <c r="N56" s="185">
        <f t="shared" si="24"/>
        <v>100</v>
      </c>
      <c r="O56" s="185">
        <f t="shared" si="24"/>
        <v>100</v>
      </c>
      <c r="P56" s="185">
        <f t="shared" si="24"/>
        <v>100</v>
      </c>
      <c r="Q56" s="185">
        <f t="shared" si="24"/>
        <v>100</v>
      </c>
      <c r="R56" s="185">
        <f t="shared" si="24"/>
        <v>100</v>
      </c>
      <c r="S56" s="185">
        <f t="shared" si="24"/>
        <v>100</v>
      </c>
      <c r="T56" s="185">
        <f t="shared" si="24"/>
        <v>100</v>
      </c>
      <c r="U56" s="185">
        <f t="shared" si="24"/>
        <v>100</v>
      </c>
      <c r="V56" s="185">
        <f t="shared" si="24"/>
        <v>100</v>
      </c>
      <c r="W56" s="185">
        <f t="shared" si="24"/>
        <v>100</v>
      </c>
      <c r="X56" s="185">
        <f t="shared" si="24"/>
        <v>100</v>
      </c>
      <c r="Y56" s="185">
        <f t="shared" si="24"/>
        <v>100</v>
      </c>
      <c r="Z56" s="185">
        <f t="shared" si="24"/>
        <v>100</v>
      </c>
      <c r="AA56" s="185">
        <f t="shared" si="24"/>
        <v>100</v>
      </c>
      <c r="AB56" s="185">
        <f t="shared" si="24"/>
        <v>100</v>
      </c>
      <c r="AC56" s="185">
        <f t="shared" si="24"/>
        <v>100</v>
      </c>
      <c r="AD56" s="185">
        <f t="shared" si="24"/>
        <v>100</v>
      </c>
      <c r="AE56" s="185">
        <f t="shared" si="24"/>
        <v>100</v>
      </c>
      <c r="AF56" s="185">
        <f t="shared" si="24"/>
        <v>100</v>
      </c>
      <c r="AG56" s="185">
        <f t="shared" si="24"/>
        <v>100</v>
      </c>
      <c r="AH56" s="185">
        <f t="shared" si="24"/>
        <v>100</v>
      </c>
      <c r="AI56" s="185">
        <f t="shared" si="24"/>
        <v>100</v>
      </c>
      <c r="AJ56" s="185">
        <f t="shared" si="24"/>
        <v>100</v>
      </c>
      <c r="AK56" s="185">
        <f t="shared" si="24"/>
        <v>100</v>
      </c>
      <c r="AL56" s="185">
        <f t="shared" si="24"/>
        <v>100</v>
      </c>
      <c r="AM56" s="185">
        <f t="shared" si="24"/>
        <v>100</v>
      </c>
      <c r="AN56" s="185">
        <f t="shared" si="24"/>
        <v>100</v>
      </c>
      <c r="AO56" s="185">
        <f t="shared" si="24"/>
        <v>100</v>
      </c>
      <c r="AP56" s="185">
        <f t="shared" si="24"/>
        <v>100</v>
      </c>
      <c r="AQ56" s="185">
        <f t="shared" si="24"/>
        <v>100</v>
      </c>
      <c r="AR56" s="185">
        <f t="shared" si="24"/>
        <v>100</v>
      </c>
      <c r="AS56" s="185">
        <f t="shared" si="24"/>
        <v>100</v>
      </c>
      <c r="AT56" s="185">
        <f t="shared" si="24"/>
        <v>100</v>
      </c>
      <c r="AU56" s="185">
        <f t="shared" si="24"/>
        <v>100</v>
      </c>
      <c r="AV56" s="185">
        <f t="shared" si="24"/>
        <v>100</v>
      </c>
      <c r="AW56" s="185">
        <f t="shared" si="24"/>
        <v>100</v>
      </c>
      <c r="AX56" s="185">
        <f t="shared" si="24"/>
        <v>100</v>
      </c>
      <c r="AY56" s="185">
        <f t="shared" si="24"/>
        <v>100</v>
      </c>
      <c r="AZ56" s="185">
        <f t="shared" si="24"/>
        <v>100</v>
      </c>
      <c r="BA56" s="185">
        <f t="shared" si="24"/>
        <v>100</v>
      </c>
      <c r="BB56" s="185">
        <f t="shared" si="24"/>
        <v>100</v>
      </c>
      <c r="BC56" s="185">
        <f t="shared" si="24"/>
        <v>100</v>
      </c>
      <c r="BD56" s="185">
        <f t="shared" si="24"/>
        <v>100</v>
      </c>
      <c r="BE56" s="185">
        <f t="shared" si="24"/>
        <v>100</v>
      </c>
      <c r="BF56" s="185">
        <f t="shared" si="24"/>
        <v>100</v>
      </c>
      <c r="BG56" s="185">
        <f t="shared" si="24"/>
        <v>100</v>
      </c>
      <c r="BH56" s="185">
        <f t="shared" si="24"/>
        <v>100</v>
      </c>
      <c r="BI56" s="185">
        <f t="shared" si="24"/>
        <v>100</v>
      </c>
      <c r="BJ56" s="185">
        <f t="shared" si="24"/>
        <v>100</v>
      </c>
      <c r="BK56" s="185">
        <f t="shared" si="24"/>
        <v>100</v>
      </c>
      <c r="BL56" s="185">
        <f t="shared" si="24"/>
        <v>100</v>
      </c>
      <c r="BM56" s="185">
        <f t="shared" si="24"/>
        <v>100</v>
      </c>
      <c r="BN56" s="185">
        <f t="shared" si="24"/>
        <v>100</v>
      </c>
      <c r="BO56" s="185">
        <f t="shared" si="24"/>
        <v>100</v>
      </c>
      <c r="BP56" s="185">
        <f t="shared" si="24"/>
        <v>100</v>
      </c>
      <c r="BQ56" s="185">
        <f t="shared" ref="BQ56:BZ56" si="25">BP56</f>
        <v>100</v>
      </c>
      <c r="BR56" s="185">
        <f t="shared" si="25"/>
        <v>100</v>
      </c>
      <c r="BS56" s="185">
        <f t="shared" si="25"/>
        <v>100</v>
      </c>
      <c r="BT56" s="185">
        <f t="shared" si="25"/>
        <v>100</v>
      </c>
      <c r="BU56" s="185">
        <f t="shared" si="25"/>
        <v>100</v>
      </c>
      <c r="BV56" s="185">
        <f t="shared" si="25"/>
        <v>100</v>
      </c>
      <c r="BW56" s="185">
        <f t="shared" si="25"/>
        <v>100</v>
      </c>
      <c r="BX56" s="185">
        <f t="shared" si="25"/>
        <v>100</v>
      </c>
      <c r="BY56" s="185">
        <f t="shared" si="25"/>
        <v>100</v>
      </c>
      <c r="BZ56" s="185">
        <f t="shared" si="25"/>
        <v>100</v>
      </c>
    </row>
    <row r="57" spans="1:78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idden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5</v>
      </c>
      <c r="K58" s="181">
        <f>K55*K56/1000</f>
        <v>0</v>
      </c>
      <c r="L58" s="181">
        <f t="shared" ref="L58:BV58" si="26">L55*L56/1000</f>
        <v>0.8</v>
      </c>
      <c r="M58" s="181">
        <f t="shared" si="26"/>
        <v>0</v>
      </c>
      <c r="N58" s="181">
        <f t="shared" si="26"/>
        <v>0.28999999999999998</v>
      </c>
      <c r="O58" s="181">
        <f t="shared" si="26"/>
        <v>0</v>
      </c>
      <c r="P58" s="181">
        <f t="shared" si="26"/>
        <v>0</v>
      </c>
      <c r="Q58" s="181">
        <f t="shared" si="26"/>
        <v>0</v>
      </c>
      <c r="R58" s="181">
        <f t="shared" si="26"/>
        <v>2</v>
      </c>
      <c r="S58" s="181">
        <f t="shared" si="26"/>
        <v>0</v>
      </c>
      <c r="T58" s="181">
        <f t="shared" si="26"/>
        <v>0</v>
      </c>
      <c r="U58" s="181">
        <f t="shared" si="26"/>
        <v>0</v>
      </c>
      <c r="V58" s="181">
        <f t="shared" si="26"/>
        <v>0</v>
      </c>
      <c r="W58" s="181">
        <f t="shared" si="26"/>
        <v>0</v>
      </c>
      <c r="X58" s="181">
        <f t="shared" si="26"/>
        <v>0</v>
      </c>
      <c r="Y58" s="181">
        <f t="shared" si="26"/>
        <v>0</v>
      </c>
      <c r="Z58" s="181">
        <f t="shared" si="26"/>
        <v>0</v>
      </c>
      <c r="AA58" s="181">
        <f t="shared" si="26"/>
        <v>20</v>
      </c>
      <c r="AB58" s="181">
        <f t="shared" si="26"/>
        <v>0</v>
      </c>
      <c r="AC58" s="181">
        <f t="shared" si="26"/>
        <v>0.3</v>
      </c>
      <c r="AD58" s="181">
        <f>AD55*AD56/1000</f>
        <v>0</v>
      </c>
      <c r="AE58" s="181">
        <f>AE55*AE56/1000</f>
        <v>0</v>
      </c>
      <c r="AF58" s="181">
        <f t="shared" si="26"/>
        <v>0</v>
      </c>
      <c r="AG58" s="181">
        <f t="shared" si="26"/>
        <v>0</v>
      </c>
      <c r="AH58" s="181">
        <f t="shared" si="26"/>
        <v>0</v>
      </c>
      <c r="AI58" s="181">
        <f t="shared" si="26"/>
        <v>0</v>
      </c>
      <c r="AJ58" s="181">
        <f t="shared" si="26"/>
        <v>0</v>
      </c>
      <c r="AK58" s="181">
        <f t="shared" si="26"/>
        <v>0</v>
      </c>
      <c r="AL58" s="181">
        <f t="shared" si="26"/>
        <v>0</v>
      </c>
      <c r="AM58" s="181">
        <f t="shared" si="26"/>
        <v>0</v>
      </c>
      <c r="AN58" s="181">
        <f t="shared" si="26"/>
        <v>0</v>
      </c>
      <c r="AO58" s="181">
        <f t="shared" si="26"/>
        <v>0</v>
      </c>
      <c r="AP58" s="181">
        <f t="shared" si="26"/>
        <v>0</v>
      </c>
      <c r="AQ58" s="181">
        <f t="shared" si="26"/>
        <v>0</v>
      </c>
      <c r="AR58" s="181">
        <f t="shared" si="26"/>
        <v>0</v>
      </c>
      <c r="AS58" s="181">
        <f t="shared" si="26"/>
        <v>0</v>
      </c>
      <c r="AT58" s="181">
        <f t="shared" si="26"/>
        <v>0</v>
      </c>
      <c r="AU58" s="181">
        <f t="shared" si="26"/>
        <v>0</v>
      </c>
      <c r="AV58" s="181">
        <f t="shared" si="26"/>
        <v>0</v>
      </c>
      <c r="AW58" s="181">
        <f t="shared" si="26"/>
        <v>0</v>
      </c>
      <c r="AX58" s="181">
        <f t="shared" si="26"/>
        <v>0</v>
      </c>
      <c r="AY58" s="181">
        <f t="shared" si="26"/>
        <v>0</v>
      </c>
      <c r="AZ58" s="181">
        <f>AZ55*AZ56/1000</f>
        <v>0</v>
      </c>
      <c r="BA58" s="181">
        <f t="shared" si="26"/>
        <v>0</v>
      </c>
      <c r="BB58" s="181">
        <f t="shared" si="26"/>
        <v>6</v>
      </c>
      <c r="BC58" s="181">
        <f t="shared" si="26"/>
        <v>0</v>
      </c>
      <c r="BD58" s="181">
        <f t="shared" si="26"/>
        <v>0</v>
      </c>
      <c r="BE58" s="181">
        <f t="shared" si="26"/>
        <v>0</v>
      </c>
      <c r="BF58" s="181">
        <f t="shared" si="26"/>
        <v>0</v>
      </c>
      <c r="BG58" s="181">
        <f t="shared" si="26"/>
        <v>0</v>
      </c>
      <c r="BH58" s="181">
        <f>BH55*BH56/1000</f>
        <v>0</v>
      </c>
      <c r="BI58" s="181">
        <f t="shared" si="26"/>
        <v>0</v>
      </c>
      <c r="BJ58" s="181">
        <f t="shared" si="26"/>
        <v>2.9</v>
      </c>
      <c r="BK58" s="181">
        <f t="shared" si="26"/>
        <v>0.7</v>
      </c>
      <c r="BL58" s="181">
        <f t="shared" si="26"/>
        <v>1</v>
      </c>
      <c r="BM58" s="181">
        <f t="shared" si="26"/>
        <v>0</v>
      </c>
      <c r="BN58" s="181">
        <f t="shared" si="26"/>
        <v>0</v>
      </c>
      <c r="BO58" s="181">
        <f t="shared" si="26"/>
        <v>0</v>
      </c>
      <c r="BP58" s="181">
        <f>BP55*BP56/1000</f>
        <v>0</v>
      </c>
      <c r="BQ58" s="181">
        <f t="shared" si="26"/>
        <v>0</v>
      </c>
      <c r="BR58" s="181">
        <f t="shared" si="26"/>
        <v>0</v>
      </c>
      <c r="BS58" s="181">
        <f t="shared" si="26"/>
        <v>0</v>
      </c>
      <c r="BT58" s="181">
        <f t="shared" si="26"/>
        <v>0</v>
      </c>
      <c r="BU58" s="181">
        <f t="shared" si="26"/>
        <v>0</v>
      </c>
      <c r="BV58" s="181">
        <f t="shared" si="26"/>
        <v>0</v>
      </c>
      <c r="BW58" s="181">
        <f>BW55*BW56/1000</f>
        <v>6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7">E58*E59</f>
        <v>0</v>
      </c>
      <c r="F60" s="180">
        <f>F58*F59</f>
        <v>0</v>
      </c>
      <c r="G60" s="180">
        <f t="shared" si="27"/>
        <v>0</v>
      </c>
      <c r="H60" s="180">
        <f t="shared" si="27"/>
        <v>0</v>
      </c>
      <c r="I60" s="180">
        <f t="shared" si="27"/>
        <v>0</v>
      </c>
      <c r="J60" s="180">
        <f t="shared" si="27"/>
        <v>525</v>
      </c>
      <c r="K60" s="191">
        <f t="shared" si="27"/>
        <v>0</v>
      </c>
      <c r="L60" s="191">
        <f t="shared" si="27"/>
        <v>107.2</v>
      </c>
      <c r="M60" s="191">
        <f t="shared" si="27"/>
        <v>0</v>
      </c>
      <c r="N60" s="191">
        <f t="shared" si="27"/>
        <v>2.9</v>
      </c>
      <c r="O60" s="191">
        <f t="shared" si="27"/>
        <v>0</v>
      </c>
      <c r="P60" s="191">
        <f t="shared" si="27"/>
        <v>0</v>
      </c>
      <c r="Q60" s="191">
        <f t="shared" si="27"/>
        <v>0</v>
      </c>
      <c r="R60" s="191">
        <f t="shared" si="27"/>
        <v>520</v>
      </c>
      <c r="S60" s="191">
        <f t="shared" si="27"/>
        <v>0</v>
      </c>
      <c r="T60" s="191">
        <f t="shared" si="27"/>
        <v>0</v>
      </c>
      <c r="U60" s="191">
        <f t="shared" si="27"/>
        <v>0</v>
      </c>
      <c r="V60" s="191">
        <f t="shared" si="27"/>
        <v>0</v>
      </c>
      <c r="W60" s="191">
        <f t="shared" si="27"/>
        <v>0</v>
      </c>
      <c r="X60" s="191">
        <f t="shared" si="27"/>
        <v>0</v>
      </c>
      <c r="Y60" s="191">
        <f t="shared" si="27"/>
        <v>0</v>
      </c>
      <c r="Z60" s="191">
        <f t="shared" si="27"/>
        <v>0</v>
      </c>
      <c r="AA60" s="191">
        <f t="shared" si="27"/>
        <v>1700</v>
      </c>
      <c r="AB60" s="191">
        <f t="shared" si="27"/>
        <v>0</v>
      </c>
      <c r="AC60" s="191">
        <f t="shared" si="27"/>
        <v>57</v>
      </c>
      <c r="AD60" s="191">
        <f t="shared" si="27"/>
        <v>0</v>
      </c>
      <c r="AE60" s="191">
        <f t="shared" si="27"/>
        <v>0</v>
      </c>
      <c r="AF60" s="191">
        <f t="shared" si="27"/>
        <v>0</v>
      </c>
      <c r="AG60" s="191">
        <f t="shared" si="27"/>
        <v>0</v>
      </c>
      <c r="AH60" s="191">
        <f t="shared" si="27"/>
        <v>0</v>
      </c>
      <c r="AI60" s="191">
        <f t="shared" si="27"/>
        <v>0</v>
      </c>
      <c r="AJ60" s="191">
        <f t="shared" si="27"/>
        <v>0</v>
      </c>
      <c r="AK60" s="191">
        <f t="shared" si="27"/>
        <v>0</v>
      </c>
      <c r="AL60" s="191">
        <f t="shared" si="27"/>
        <v>0</v>
      </c>
      <c r="AM60" s="191">
        <f t="shared" si="27"/>
        <v>0</v>
      </c>
      <c r="AN60" s="191">
        <f t="shared" si="27"/>
        <v>0</v>
      </c>
      <c r="AO60" s="191">
        <f t="shared" si="27"/>
        <v>0</v>
      </c>
      <c r="AP60" s="191">
        <f t="shared" si="27"/>
        <v>0</v>
      </c>
      <c r="AQ60" s="191">
        <f t="shared" si="27"/>
        <v>0</v>
      </c>
      <c r="AR60" s="191">
        <f t="shared" si="27"/>
        <v>0</v>
      </c>
      <c r="AS60" s="191">
        <f t="shared" si="27"/>
        <v>0</v>
      </c>
      <c r="AT60" s="191">
        <f t="shared" si="27"/>
        <v>0</v>
      </c>
      <c r="AU60" s="191">
        <f t="shared" si="27"/>
        <v>0</v>
      </c>
      <c r="AV60" s="191">
        <f t="shared" si="27"/>
        <v>0</v>
      </c>
      <c r="AW60" s="191">
        <f t="shared" si="27"/>
        <v>0</v>
      </c>
      <c r="AX60" s="191">
        <f t="shared" si="27"/>
        <v>0</v>
      </c>
      <c r="AY60" s="191">
        <f t="shared" si="27"/>
        <v>0</v>
      </c>
      <c r="AZ60" s="191">
        <f t="shared" si="27"/>
        <v>0</v>
      </c>
      <c r="BA60" s="191">
        <f t="shared" si="27"/>
        <v>0</v>
      </c>
      <c r="BB60" s="191">
        <f t="shared" si="27"/>
        <v>1440</v>
      </c>
      <c r="BC60" s="191">
        <f t="shared" si="27"/>
        <v>0</v>
      </c>
      <c r="BD60" s="191">
        <f t="shared" si="27"/>
        <v>0</v>
      </c>
      <c r="BE60" s="191">
        <f t="shared" si="27"/>
        <v>0</v>
      </c>
      <c r="BF60" s="191">
        <f t="shared" si="27"/>
        <v>0</v>
      </c>
      <c r="BG60" s="191">
        <f t="shared" si="27"/>
        <v>0</v>
      </c>
      <c r="BH60" s="191">
        <f t="shared" si="27"/>
        <v>0</v>
      </c>
      <c r="BI60" s="191">
        <f t="shared" si="27"/>
        <v>0</v>
      </c>
      <c r="BJ60" s="191">
        <f t="shared" si="27"/>
        <v>133.4</v>
      </c>
      <c r="BK60" s="191">
        <f t="shared" si="27"/>
        <v>24.5</v>
      </c>
      <c r="BL60" s="191">
        <f t="shared" si="27"/>
        <v>60</v>
      </c>
      <c r="BM60" s="191">
        <f t="shared" si="27"/>
        <v>0</v>
      </c>
      <c r="BN60" s="191">
        <f t="shared" si="27"/>
        <v>0</v>
      </c>
      <c r="BO60" s="191">
        <f t="shared" si="27"/>
        <v>0</v>
      </c>
      <c r="BP60" s="191">
        <f t="shared" si="27"/>
        <v>0</v>
      </c>
      <c r="BQ60" s="191">
        <f t="shared" ref="BQ60:BW60" si="28">BQ58*BQ59</f>
        <v>0</v>
      </c>
      <c r="BR60" s="191">
        <f t="shared" si="28"/>
        <v>0</v>
      </c>
      <c r="BS60" s="191">
        <f t="shared" si="28"/>
        <v>0</v>
      </c>
      <c r="BT60" s="191">
        <f t="shared" si="28"/>
        <v>0</v>
      </c>
      <c r="BU60" s="191">
        <f t="shared" si="28"/>
        <v>0</v>
      </c>
      <c r="BV60" s="191">
        <f>BV58*BV59</f>
        <v>0</v>
      </c>
      <c r="BW60" s="191">
        <f t="shared" si="28"/>
        <v>2640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ROUND((((71.71-C53))*100+SUM(N40:N41)),4)</f>
        <v>-269.60000000000002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  <mergeCell ref="A47:B47"/>
    <mergeCell ref="A37:B38"/>
    <mergeCell ref="A48:B48"/>
    <mergeCell ref="A49:B49"/>
    <mergeCell ref="A44:B44"/>
    <mergeCell ref="A39:B39"/>
    <mergeCell ref="A40:B40"/>
    <mergeCell ref="A41:B41"/>
    <mergeCell ref="A42:B42"/>
    <mergeCell ref="A45:B45"/>
    <mergeCell ref="A43:B43"/>
    <mergeCell ref="D37:BX3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8:B8"/>
    <mergeCell ref="A11:B11"/>
    <mergeCell ref="A9:B9"/>
    <mergeCell ref="A10:B10"/>
    <mergeCell ref="A14:B14"/>
    <mergeCell ref="A13:B13"/>
    <mergeCell ref="A12:B12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B1000"/>
  <sheetViews>
    <sheetView zoomScale="80" zoomScaleNormal="80" workbookViewId="0">
      <selection activeCell="AC22" sqref="AC22"/>
    </sheetView>
  </sheetViews>
  <sheetFormatPr defaultColWidth="12.625" defaultRowHeight="15" customHeight="1"/>
  <cols>
    <col min="1" max="1" width="27" customWidth="1"/>
    <col min="2" max="2" width="9.25" customWidth="1"/>
    <col min="3" max="3" width="8.375" bestFit="1" customWidth="1"/>
    <col min="4" max="4" width="8.375" hidden="1" customWidth="1"/>
    <col min="5" max="5" width="9.5" bestFit="1" customWidth="1"/>
    <col min="6" max="6" width="8.375" hidden="1" customWidth="1"/>
    <col min="7" max="7" width="9" hidden="1" customWidth="1"/>
    <col min="8" max="9" width="8.375" hidden="1" customWidth="1"/>
    <col min="10" max="10" width="9.125" bestFit="1" customWidth="1"/>
    <col min="11" max="11" width="9.125" hidden="1" customWidth="1"/>
    <col min="12" max="12" width="9.25" bestFit="1" customWidth="1"/>
    <col min="13" max="13" width="8.5" bestFit="1" customWidth="1"/>
    <col min="14" max="14" width="8" bestFit="1" customWidth="1"/>
    <col min="15" max="15" width="9.125" hidden="1" customWidth="1"/>
    <col min="16" max="16" width="9.25" bestFit="1" customWidth="1"/>
    <col min="17" max="17" width="9.5" bestFit="1" customWidth="1"/>
    <col min="18" max="21" width="9.125" hidden="1" customWidth="1"/>
    <col min="22" max="22" width="9.25" hidden="1" customWidth="1"/>
    <col min="23" max="23" width="9.125" bestFit="1" customWidth="1"/>
    <col min="24" max="24" width="9.125" hidden="1" customWidth="1"/>
    <col min="25" max="25" width="8" hidden="1" customWidth="1"/>
    <col min="26" max="26" width="9.125" hidden="1" customWidth="1"/>
    <col min="27" max="27" width="8" hidden="1" customWidth="1"/>
    <col min="28" max="28" width="9.125" hidden="1" customWidth="1"/>
    <col min="29" max="29" width="9.25" bestFit="1" customWidth="1"/>
    <col min="30" max="30" width="8.375" hidden="1" customWidth="1"/>
    <col min="31" max="31" width="7.375" hidden="1" customWidth="1"/>
    <col min="32" max="32" width="8.375" bestFit="1" customWidth="1"/>
    <col min="33" max="33" width="8.375" hidden="1" customWidth="1"/>
    <col min="34" max="41" width="7.375" hidden="1" customWidth="1"/>
    <col min="42" max="43" width="8.375" hidden="1" customWidth="1"/>
    <col min="44" max="44" width="8.625" hidden="1" customWidth="1"/>
    <col min="45" max="45" width="7.375" hidden="1" customWidth="1"/>
    <col min="46" max="46" width="9.25" bestFit="1" customWidth="1"/>
    <col min="47" max="47" width="7.375" hidden="1" customWidth="1"/>
    <col min="48" max="48" width="8.375" customWidth="1"/>
    <col min="49" max="51" width="9.125" hidden="1" customWidth="1"/>
    <col min="52" max="52" width="9.625" bestFit="1" customWidth="1"/>
    <col min="53" max="53" width="8.375" hidden="1" customWidth="1"/>
    <col min="54" max="55" width="9.125" hidden="1" customWidth="1"/>
    <col min="56" max="56" width="8" hidden="1" customWidth="1"/>
    <col min="57" max="57" width="9.125" hidden="1" customWidth="1"/>
    <col min="58" max="58" width="8" hidden="1" customWidth="1"/>
    <col min="59" max="60" width="9.125" hidden="1" customWidth="1"/>
    <col min="61" max="61" width="8" hidden="1" customWidth="1"/>
    <col min="62" max="62" width="9.5" bestFit="1" customWidth="1"/>
    <col min="63" max="64" width="8.125" bestFit="1" customWidth="1"/>
    <col min="65" max="65" width="8.375" hidden="1" customWidth="1"/>
    <col min="66" max="66" width="7.75" hidden="1" customWidth="1"/>
    <col min="67" max="67" width="7.375" hidden="1" customWidth="1"/>
    <col min="68" max="68" width="8.375" hidden="1" customWidth="1"/>
    <col min="69" max="69" width="9.625" hidden="1" customWidth="1"/>
    <col min="70" max="73" width="8.375" hidden="1" customWidth="1"/>
    <col min="74" max="74" width="9.5" bestFit="1" customWidth="1"/>
    <col min="75" max="75" width="7.375" hidden="1" customWidth="1"/>
    <col min="76" max="76" width="8.5" bestFit="1" customWidth="1"/>
    <col min="77" max="77" width="8.375" hidden="1" customWidth="1"/>
    <col min="78" max="78" width="9.625" hidden="1" customWidth="1"/>
    <col min="79" max="79" width="7.2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24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Четверг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72.9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334</v>
      </c>
      <c r="B8" s="600"/>
      <c r="C8" s="29"/>
      <c r="D8" s="15"/>
      <c r="E8" s="15"/>
      <c r="F8" s="15"/>
      <c r="G8" s="15"/>
      <c r="H8" s="15"/>
      <c r="I8" s="15"/>
      <c r="J8" s="15">
        <v>45</v>
      </c>
      <c r="K8" s="15"/>
      <c r="L8" s="15">
        <v>3</v>
      </c>
      <c r="M8" s="15"/>
      <c r="N8" s="15">
        <v>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35"/>
      <c r="BZ8" s="35"/>
      <c r="CA8" s="158">
        <f t="shared" ref="CA8:CA14" si="0">SUMPRODUCT($D8:$BZ8,$D$51:$BZ$51)/1000</f>
        <v>5.1369999999999996</v>
      </c>
    </row>
    <row r="9" spans="1:80">
      <c r="A9" s="653" t="s">
        <v>318</v>
      </c>
      <c r="B9" s="589"/>
      <c r="C9" s="15"/>
      <c r="D9" s="15"/>
      <c r="E9" s="15"/>
      <c r="F9" s="15"/>
      <c r="G9" s="15"/>
      <c r="H9" s="15"/>
      <c r="I9" s="15"/>
      <c r="J9" s="15"/>
      <c r="K9" s="15"/>
      <c r="L9" s="15">
        <v>2.2000000000000002</v>
      </c>
      <c r="M9" s="15"/>
      <c r="N9" s="15">
        <v>1.07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>
        <v>60</v>
      </c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93"/>
      <c r="BY9" s="283"/>
      <c r="BZ9" s="35"/>
      <c r="CA9" s="158">
        <f t="shared" si="0"/>
        <v>26.705500000000001</v>
      </c>
    </row>
    <row r="10" spans="1:80">
      <c r="A10" s="599" t="s">
        <v>61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>
        <v>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/>
      <c r="BY10" s="35"/>
      <c r="BZ10" s="291"/>
      <c r="CA10" s="158">
        <f>SUMPRODUCT(M10:BZ10,M20:BZ20)/1000-SUMPRODUCT(Q10,Q20)/1000+Q20*Q10</f>
        <v>7.9594999999999994</v>
      </c>
    </row>
    <row r="11" spans="1:80">
      <c r="A11" s="599" t="s">
        <v>286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12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5"/>
      <c r="BZ11" s="35"/>
      <c r="CA11" s="158">
        <f t="shared" si="0"/>
        <v>1.8979999999999999</v>
      </c>
      <c r="CB11" s="322"/>
    </row>
    <row r="12" spans="1:80">
      <c r="A12" s="599" t="s">
        <v>45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120</v>
      </c>
      <c r="BW12" s="15"/>
      <c r="BX12" s="15"/>
      <c r="BY12" s="35"/>
      <c r="BZ12" s="35"/>
      <c r="CA12">
        <f t="shared" si="0"/>
        <v>13.2</v>
      </c>
    </row>
    <row r="13" spans="1:80">
      <c r="A13" s="599" t="s">
        <v>342</v>
      </c>
      <c r="B13" s="60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>
        <v>10</v>
      </c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>
        <v>40</v>
      </c>
      <c r="BY13" s="35"/>
      <c r="BZ13" s="35"/>
      <c r="CA13">
        <f t="shared" si="0"/>
        <v>12.02</v>
      </c>
    </row>
    <row r="14" spans="1:80">
      <c r="A14" s="599" t="s">
        <v>352</v>
      </c>
      <c r="B14" s="600"/>
      <c r="C14" s="35"/>
      <c r="D14" s="35"/>
      <c r="E14" s="35"/>
      <c r="F14" s="35"/>
      <c r="G14" s="35"/>
      <c r="H14" s="35"/>
      <c r="I14" s="35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>
        <v>25</v>
      </c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35"/>
      <c r="BZ14" s="35"/>
      <c r="CA14">
        <f t="shared" si="0"/>
        <v>7.5</v>
      </c>
    </row>
    <row r="15" spans="1:80">
      <c r="A15" s="638"/>
      <c r="B15" s="639"/>
      <c r="C15" s="35"/>
      <c r="D15" s="35"/>
      <c r="E15" s="35"/>
      <c r="F15" s="35"/>
      <c r="G15" s="35"/>
      <c r="H15" s="35"/>
      <c r="I15" s="35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35"/>
      <c r="BZ15" s="35"/>
    </row>
    <row r="16" spans="1:80" hidden="1">
      <c r="A16" s="638"/>
      <c r="B16" s="639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291">
        <f t="shared" si="1"/>
        <v>45</v>
      </c>
      <c r="K16" s="291">
        <f t="shared" si="1"/>
        <v>0</v>
      </c>
      <c r="L16" s="291">
        <f t="shared" si="1"/>
        <v>5.2</v>
      </c>
      <c r="M16" s="291">
        <f t="shared" si="1"/>
        <v>12</v>
      </c>
      <c r="N16" s="291">
        <f t="shared" si="1"/>
        <v>3.0700000000000003</v>
      </c>
      <c r="O16" s="291">
        <f t="shared" si="1"/>
        <v>0</v>
      </c>
      <c r="P16" s="291">
        <f t="shared" si="1"/>
        <v>1</v>
      </c>
      <c r="Q16" s="291">
        <f t="shared" si="1"/>
        <v>1</v>
      </c>
      <c r="R16" s="291">
        <f t="shared" si="1"/>
        <v>0</v>
      </c>
      <c r="S16" s="291">
        <f t="shared" si="1"/>
        <v>0</v>
      </c>
      <c r="T16" s="291">
        <f t="shared" si="1"/>
        <v>0</v>
      </c>
      <c r="U16" s="291">
        <f t="shared" si="1"/>
        <v>0</v>
      </c>
      <c r="V16" s="291">
        <f t="shared" si="1"/>
        <v>0</v>
      </c>
      <c r="W16" s="291">
        <f t="shared" si="1"/>
        <v>25</v>
      </c>
      <c r="X16" s="291">
        <f t="shared" si="1"/>
        <v>0</v>
      </c>
      <c r="Y16" s="291">
        <f t="shared" si="1"/>
        <v>0</v>
      </c>
      <c r="Z16" s="291">
        <f t="shared" si="1"/>
        <v>0</v>
      </c>
      <c r="AA16" s="291">
        <f t="shared" si="1"/>
        <v>0</v>
      </c>
      <c r="AB16" s="291">
        <f t="shared" si="1"/>
        <v>0</v>
      </c>
      <c r="AC16" s="291">
        <f t="shared" si="1"/>
        <v>0</v>
      </c>
      <c r="AD16" s="291">
        <f t="shared" si="1"/>
        <v>0</v>
      </c>
      <c r="AE16" s="291">
        <f t="shared" si="1"/>
        <v>0</v>
      </c>
      <c r="AF16" s="291">
        <f t="shared" si="1"/>
        <v>0</v>
      </c>
      <c r="AG16" s="291">
        <f t="shared" si="1"/>
        <v>0</v>
      </c>
      <c r="AH16" s="291">
        <f t="shared" si="1"/>
        <v>0</v>
      </c>
      <c r="AI16" s="291">
        <f t="shared" si="1"/>
        <v>0</v>
      </c>
      <c r="AJ16" s="291">
        <f t="shared" si="1"/>
        <v>0</v>
      </c>
      <c r="AK16" s="291">
        <f t="shared" si="1"/>
        <v>0</v>
      </c>
      <c r="AL16" s="291">
        <f t="shared" si="1"/>
        <v>0</v>
      </c>
      <c r="AM16" s="291">
        <f t="shared" si="1"/>
        <v>0</v>
      </c>
      <c r="AN16" s="291">
        <f t="shared" si="1"/>
        <v>0</v>
      </c>
      <c r="AO16" s="291">
        <f t="shared" si="1"/>
        <v>0</v>
      </c>
      <c r="AP16" s="291">
        <f t="shared" si="1"/>
        <v>0</v>
      </c>
      <c r="AQ16" s="291">
        <f t="shared" si="1"/>
        <v>0</v>
      </c>
      <c r="AR16" s="291">
        <f t="shared" si="1"/>
        <v>0</v>
      </c>
      <c r="AS16" s="291">
        <f t="shared" si="1"/>
        <v>0</v>
      </c>
      <c r="AT16" s="291">
        <f t="shared" si="1"/>
        <v>10</v>
      </c>
      <c r="AU16" s="291">
        <f t="shared" si="1"/>
        <v>0</v>
      </c>
      <c r="AV16" s="291">
        <f t="shared" si="1"/>
        <v>0</v>
      </c>
      <c r="AW16" s="291">
        <f t="shared" si="1"/>
        <v>0</v>
      </c>
      <c r="AX16" s="291">
        <f t="shared" si="1"/>
        <v>0</v>
      </c>
      <c r="AY16" s="291">
        <f t="shared" si="1"/>
        <v>0</v>
      </c>
      <c r="AZ16" s="291">
        <f t="shared" si="1"/>
        <v>60</v>
      </c>
      <c r="BA16" s="291">
        <f t="shared" si="1"/>
        <v>0</v>
      </c>
      <c r="BB16" s="291">
        <f t="shared" si="1"/>
        <v>0</v>
      </c>
      <c r="BC16" s="291">
        <f t="shared" si="1"/>
        <v>0</v>
      </c>
      <c r="BD16" s="291">
        <f t="shared" si="1"/>
        <v>0</v>
      </c>
      <c r="BE16" s="291">
        <f t="shared" si="1"/>
        <v>0</v>
      </c>
      <c r="BF16" s="291">
        <f t="shared" si="1"/>
        <v>0</v>
      </c>
      <c r="BG16" s="291">
        <f t="shared" si="1"/>
        <v>0</v>
      </c>
      <c r="BH16" s="291">
        <f t="shared" si="1"/>
        <v>0</v>
      </c>
      <c r="BI16" s="291">
        <f t="shared" si="1"/>
        <v>0</v>
      </c>
      <c r="BJ16" s="291">
        <f t="shared" si="1"/>
        <v>0</v>
      </c>
      <c r="BK16" s="291">
        <f t="shared" si="1"/>
        <v>0</v>
      </c>
      <c r="BL16" s="291">
        <f t="shared" si="1"/>
        <v>0</v>
      </c>
      <c r="BM16" s="291">
        <f t="shared" si="1"/>
        <v>0</v>
      </c>
      <c r="BN16" s="291">
        <f t="shared" si="1"/>
        <v>0</v>
      </c>
      <c r="BO16" s="291">
        <f t="shared" si="1"/>
        <v>0</v>
      </c>
      <c r="BP16" s="291">
        <f t="shared" si="1"/>
        <v>0</v>
      </c>
      <c r="BQ16" s="291">
        <f t="shared" si="1"/>
        <v>0</v>
      </c>
      <c r="BR16" s="291">
        <f t="shared" si="1"/>
        <v>0</v>
      </c>
      <c r="BS16" s="291">
        <f t="shared" si="1"/>
        <v>0</v>
      </c>
      <c r="BT16" s="291">
        <f t="shared" si="1"/>
        <v>0</v>
      </c>
      <c r="BU16" s="291">
        <f t="shared" si="1"/>
        <v>0</v>
      </c>
      <c r="BV16" s="291">
        <f t="shared" si="1"/>
        <v>120</v>
      </c>
      <c r="BW16" s="291">
        <f t="shared" si="1"/>
        <v>0</v>
      </c>
      <c r="BX16" s="291">
        <f t="shared" si="1"/>
        <v>40</v>
      </c>
      <c r="BY16" s="35">
        <f t="shared" si="1"/>
        <v>0</v>
      </c>
      <c r="BZ16" s="35">
        <f t="shared" si="1"/>
        <v>0</v>
      </c>
    </row>
    <row r="17" spans="1:79" hidden="1">
      <c r="A17" s="634" t="s">
        <v>54</v>
      </c>
      <c r="B17" s="635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291">
        <f t="shared" si="2"/>
        <v>100</v>
      </c>
      <c r="K17" s="291">
        <f t="shared" si="2"/>
        <v>100</v>
      </c>
      <c r="L17" s="291">
        <f t="shared" si="2"/>
        <v>100</v>
      </c>
      <c r="M17" s="291">
        <f t="shared" si="2"/>
        <v>100</v>
      </c>
      <c r="N17" s="291">
        <f t="shared" si="2"/>
        <v>100</v>
      </c>
      <c r="O17" s="291">
        <f t="shared" si="2"/>
        <v>100</v>
      </c>
      <c r="P17" s="291">
        <f t="shared" si="2"/>
        <v>100</v>
      </c>
      <c r="Q17" s="291">
        <f t="shared" si="2"/>
        <v>100</v>
      </c>
      <c r="R17" s="291">
        <f t="shared" si="2"/>
        <v>100</v>
      </c>
      <c r="S17" s="291">
        <f t="shared" si="2"/>
        <v>100</v>
      </c>
      <c r="T17" s="291">
        <f t="shared" si="2"/>
        <v>100</v>
      </c>
      <c r="U17" s="291">
        <f t="shared" si="2"/>
        <v>100</v>
      </c>
      <c r="V17" s="291">
        <f t="shared" si="2"/>
        <v>100</v>
      </c>
      <c r="W17" s="291">
        <f t="shared" si="2"/>
        <v>100</v>
      </c>
      <c r="X17" s="291">
        <f t="shared" si="2"/>
        <v>100</v>
      </c>
      <c r="Y17" s="291">
        <f t="shared" si="2"/>
        <v>100</v>
      </c>
      <c r="Z17" s="291">
        <f t="shared" si="2"/>
        <v>100</v>
      </c>
      <c r="AA17" s="291">
        <f t="shared" si="2"/>
        <v>100</v>
      </c>
      <c r="AB17" s="291">
        <f t="shared" si="2"/>
        <v>100</v>
      </c>
      <c r="AC17" s="291">
        <f t="shared" si="2"/>
        <v>100</v>
      </c>
      <c r="AD17" s="291">
        <f t="shared" si="2"/>
        <v>100</v>
      </c>
      <c r="AE17" s="291">
        <f t="shared" si="2"/>
        <v>100</v>
      </c>
      <c r="AF17" s="291">
        <f t="shared" si="2"/>
        <v>100</v>
      </c>
      <c r="AG17" s="291">
        <f t="shared" si="2"/>
        <v>100</v>
      </c>
      <c r="AH17" s="291">
        <f t="shared" si="2"/>
        <v>100</v>
      </c>
      <c r="AI17" s="291">
        <f t="shared" si="2"/>
        <v>100</v>
      </c>
      <c r="AJ17" s="291">
        <f t="shared" si="2"/>
        <v>100</v>
      </c>
      <c r="AK17" s="291">
        <f t="shared" si="2"/>
        <v>100</v>
      </c>
      <c r="AL17" s="291">
        <f t="shared" si="2"/>
        <v>100</v>
      </c>
      <c r="AM17" s="291">
        <f t="shared" si="2"/>
        <v>100</v>
      </c>
      <c r="AN17" s="291">
        <f t="shared" si="2"/>
        <v>100</v>
      </c>
      <c r="AO17" s="291">
        <f t="shared" si="2"/>
        <v>100</v>
      </c>
      <c r="AP17" s="291">
        <f t="shared" si="2"/>
        <v>100</v>
      </c>
      <c r="AQ17" s="291">
        <f t="shared" si="2"/>
        <v>100</v>
      </c>
      <c r="AR17" s="291">
        <f t="shared" si="2"/>
        <v>100</v>
      </c>
      <c r="AS17" s="291">
        <f t="shared" si="2"/>
        <v>100</v>
      </c>
      <c r="AT17" s="291">
        <f t="shared" si="2"/>
        <v>100</v>
      </c>
      <c r="AU17" s="291">
        <f t="shared" si="2"/>
        <v>100</v>
      </c>
      <c r="AV17" s="291">
        <f t="shared" si="2"/>
        <v>100</v>
      </c>
      <c r="AW17" s="291">
        <f t="shared" si="2"/>
        <v>100</v>
      </c>
      <c r="AX17" s="291">
        <f t="shared" si="2"/>
        <v>100</v>
      </c>
      <c r="AY17" s="291">
        <f t="shared" si="2"/>
        <v>100</v>
      </c>
      <c r="AZ17" s="291">
        <f t="shared" si="2"/>
        <v>100</v>
      </c>
      <c r="BA17" s="291">
        <f t="shared" si="2"/>
        <v>100</v>
      </c>
      <c r="BB17" s="291">
        <f t="shared" si="2"/>
        <v>100</v>
      </c>
      <c r="BC17" s="291">
        <f t="shared" si="2"/>
        <v>100</v>
      </c>
      <c r="BD17" s="291">
        <f t="shared" si="2"/>
        <v>100</v>
      </c>
      <c r="BE17" s="291">
        <f t="shared" si="2"/>
        <v>100</v>
      </c>
      <c r="BF17" s="291">
        <f t="shared" si="2"/>
        <v>100</v>
      </c>
      <c r="BG17" s="291">
        <f t="shared" si="2"/>
        <v>100</v>
      </c>
      <c r="BH17" s="291">
        <f t="shared" si="2"/>
        <v>100</v>
      </c>
      <c r="BI17" s="291">
        <f t="shared" si="2"/>
        <v>100</v>
      </c>
      <c r="BJ17" s="291">
        <f t="shared" si="2"/>
        <v>100</v>
      </c>
      <c r="BK17" s="291">
        <f t="shared" si="2"/>
        <v>100</v>
      </c>
      <c r="BL17" s="291">
        <f t="shared" si="2"/>
        <v>100</v>
      </c>
      <c r="BM17" s="291">
        <f t="shared" si="2"/>
        <v>100</v>
      </c>
      <c r="BN17" s="291">
        <f t="shared" si="2"/>
        <v>100</v>
      </c>
      <c r="BO17" s="291">
        <f t="shared" si="2"/>
        <v>100</v>
      </c>
      <c r="BP17" s="291">
        <f t="shared" ref="BP17:BZ17" si="3">BO17</f>
        <v>100</v>
      </c>
      <c r="BQ17" s="291">
        <f t="shared" si="3"/>
        <v>100</v>
      </c>
      <c r="BR17" s="291">
        <f t="shared" si="3"/>
        <v>100</v>
      </c>
      <c r="BS17" s="291">
        <f t="shared" si="3"/>
        <v>100</v>
      </c>
      <c r="BT17" s="291">
        <f t="shared" si="3"/>
        <v>100</v>
      </c>
      <c r="BU17" s="291">
        <f t="shared" si="3"/>
        <v>100</v>
      </c>
      <c r="BV17" s="291">
        <f t="shared" si="3"/>
        <v>100</v>
      </c>
      <c r="BW17" s="291">
        <f t="shared" si="3"/>
        <v>100</v>
      </c>
      <c r="BX17" s="291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4">D16*D17/1000</f>
        <v>0</v>
      </c>
      <c r="E19" s="439">
        <f t="shared" si="4"/>
        <v>0</v>
      </c>
      <c r="F19" s="439">
        <f t="shared" si="4"/>
        <v>0</v>
      </c>
      <c r="G19" s="439">
        <f>G16*G17</f>
        <v>0</v>
      </c>
      <c r="H19" s="439">
        <f t="shared" si="4"/>
        <v>0</v>
      </c>
      <c r="I19" s="439">
        <f t="shared" si="4"/>
        <v>0</v>
      </c>
      <c r="J19" s="439">
        <f t="shared" si="4"/>
        <v>4.5</v>
      </c>
      <c r="K19" s="439">
        <f t="shared" si="4"/>
        <v>0</v>
      </c>
      <c r="L19" s="439">
        <f t="shared" si="4"/>
        <v>0.52</v>
      </c>
      <c r="M19" s="439">
        <f t="shared" si="4"/>
        <v>1.2</v>
      </c>
      <c r="N19" s="439">
        <f t="shared" si="4"/>
        <v>0.307</v>
      </c>
      <c r="O19" s="439">
        <f t="shared" si="4"/>
        <v>0</v>
      </c>
      <c r="P19" s="439">
        <f t="shared" si="4"/>
        <v>0.1</v>
      </c>
      <c r="Q19" s="439">
        <f>Q16*Q17</f>
        <v>100</v>
      </c>
      <c r="R19" s="439">
        <f t="shared" si="4"/>
        <v>0</v>
      </c>
      <c r="S19" s="439">
        <f>S16*S17/1000</f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2.5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0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0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1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6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ref="BP19:BY19" si="5">BP16*BP17/1000</f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12</v>
      </c>
      <c r="BW19" s="439">
        <f t="shared" si="5"/>
        <v>0</v>
      </c>
      <c r="BX19" s="439">
        <f t="shared" si="5"/>
        <v>4</v>
      </c>
      <c r="BY19" s="396">
        <f t="shared" si="5"/>
        <v>0</v>
      </c>
      <c r="BZ19" s="396">
        <f>BZ16*BZ17/1000</f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40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</row>
    <row r="21" spans="1:79" ht="15.75" customHeight="1">
      <c r="A21" s="593" t="s">
        <v>56</v>
      </c>
      <c r="B21" s="594"/>
      <c r="C21" s="446">
        <f>SUM(D21:BZ21)</f>
        <v>7442</v>
      </c>
      <c r="D21" s="433">
        <f t="shared" ref="D21:BZ21" si="6">D19*D20</f>
        <v>0</v>
      </c>
      <c r="E21" s="438">
        <f t="shared" si="6"/>
        <v>0</v>
      </c>
      <c r="F21" s="438">
        <f t="shared" si="6"/>
        <v>0</v>
      </c>
      <c r="G21" s="439">
        <f t="shared" si="6"/>
        <v>0</v>
      </c>
      <c r="H21" s="439">
        <f t="shared" si="6"/>
        <v>0</v>
      </c>
      <c r="I21" s="439">
        <f t="shared" si="6"/>
        <v>0</v>
      </c>
      <c r="J21" s="439">
        <f t="shared" si="6"/>
        <v>472.5</v>
      </c>
      <c r="K21" s="439">
        <f t="shared" si="6"/>
        <v>0</v>
      </c>
      <c r="L21" s="439">
        <f t="shared" si="6"/>
        <v>69.680000000000007</v>
      </c>
      <c r="M21" s="439">
        <f t="shared" si="6"/>
        <v>94.8</v>
      </c>
      <c r="N21" s="439">
        <f t="shared" si="6"/>
        <v>3.07</v>
      </c>
      <c r="O21" s="439">
        <f t="shared" si="6"/>
        <v>0</v>
      </c>
      <c r="P21" s="439">
        <f t="shared" si="6"/>
        <v>95</v>
      </c>
      <c r="Q21" s="439">
        <f t="shared" si="6"/>
        <v>794.94999999999993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0</v>
      </c>
      <c r="W21" s="439">
        <f t="shared" si="6"/>
        <v>750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0</v>
      </c>
      <c r="AB21" s="439">
        <f t="shared" si="6"/>
        <v>0</v>
      </c>
      <c r="AC21" s="439">
        <f t="shared" si="6"/>
        <v>0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970</v>
      </c>
      <c r="AU21" s="439">
        <f t="shared" si="6"/>
        <v>0</v>
      </c>
      <c r="AV21" s="439">
        <f t="shared" si="6"/>
        <v>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2640</v>
      </c>
      <c r="BA21" s="439">
        <f t="shared" si="6"/>
        <v>0</v>
      </c>
      <c r="BB21" s="439">
        <f t="shared" si="6"/>
        <v>0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0</v>
      </c>
      <c r="BI21" s="439">
        <f t="shared" si="6"/>
        <v>0</v>
      </c>
      <c r="BJ21" s="439">
        <f t="shared" si="6"/>
        <v>0</v>
      </c>
      <c r="BK21" s="439">
        <f t="shared" si="6"/>
        <v>0</v>
      </c>
      <c r="BL21" s="439">
        <f t="shared" si="6"/>
        <v>0</v>
      </c>
      <c r="BM21" s="439">
        <f t="shared" si="6"/>
        <v>0</v>
      </c>
      <c r="BN21" s="439">
        <f t="shared" si="6"/>
        <v>0</v>
      </c>
      <c r="BO21" s="439">
        <f t="shared" si="6"/>
        <v>0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1320</v>
      </c>
      <c r="BW21" s="439">
        <f t="shared" si="6"/>
        <v>0</v>
      </c>
      <c r="BX21" s="439">
        <f t="shared" si="6"/>
        <v>232</v>
      </c>
      <c r="BY21" s="396">
        <f t="shared" si="6"/>
        <v>0</v>
      </c>
      <c r="BZ21" s="396">
        <f t="shared" si="6"/>
        <v>0</v>
      </c>
    </row>
    <row r="22" spans="1:79" ht="15.75" customHeight="1">
      <c r="A22" s="593" t="s">
        <v>57</v>
      </c>
      <c r="B22" s="594"/>
      <c r="C22" s="447">
        <f>C21/C18</f>
        <v>74.42</v>
      </c>
    </row>
    <row r="23" spans="1:79" ht="14.25" hidden="1">
      <c r="G23">
        <f ca="1">SUMPRODUCT(SIGN(CELL("width",OFFSET(D33,,N(INDEX(COLUMN(D33:BZ33)-COLUMN(D33),))))),D33:BZ33)</f>
        <v>7442</v>
      </c>
      <c r="J23">
        <f>ROUND((((71.71-C22))*100+SUM(N8:N10)),4)</f>
        <v>-267.93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45</v>
      </c>
      <c r="K28" s="15">
        <f t="shared" si="7"/>
        <v>0</v>
      </c>
      <c r="L28" s="15">
        <f t="shared" si="7"/>
        <v>5.2</v>
      </c>
      <c r="M28" s="15">
        <f t="shared" si="7"/>
        <v>12</v>
      </c>
      <c r="N28" s="15">
        <f t="shared" si="7"/>
        <v>3.0700000000000003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25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10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60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120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589"/>
      <c r="C31" s="20"/>
      <c r="D31" s="80">
        <f>D28*D29/1000</f>
        <v>0</v>
      </c>
      <c r="E31" s="40">
        <f t="shared" ref="E31:BP31" si="11">E28*E29/1000</f>
        <v>0</v>
      </c>
      <c r="F31" s="40">
        <f t="shared" si="11"/>
        <v>0</v>
      </c>
      <c r="G31" s="40">
        <f>G28*G29</f>
        <v>0</v>
      </c>
      <c r="H31" s="40">
        <f t="shared" si="11"/>
        <v>0</v>
      </c>
      <c r="I31" s="40">
        <f t="shared" si="11"/>
        <v>0</v>
      </c>
      <c r="J31" s="40">
        <f t="shared" si="11"/>
        <v>4.5</v>
      </c>
      <c r="K31" s="40">
        <f t="shared" si="11"/>
        <v>0</v>
      </c>
      <c r="L31" s="40">
        <f t="shared" si="11"/>
        <v>0.52</v>
      </c>
      <c r="M31" s="40">
        <f t="shared" si="11"/>
        <v>1.2</v>
      </c>
      <c r="N31" s="40">
        <f t="shared" si="11"/>
        <v>0.307</v>
      </c>
      <c r="O31" s="40">
        <f t="shared" si="11"/>
        <v>0</v>
      </c>
      <c r="P31" s="40">
        <f t="shared" si="11"/>
        <v>0.1</v>
      </c>
      <c r="Q31" s="40">
        <f>Q28*Q29</f>
        <v>100</v>
      </c>
      <c r="R31" s="40">
        <f t="shared" si="11"/>
        <v>0</v>
      </c>
      <c r="S31" s="40">
        <f>S28*S29/1000</f>
        <v>0</v>
      </c>
      <c r="T31" s="40">
        <f t="shared" si="11"/>
        <v>0</v>
      </c>
      <c r="U31" s="40">
        <f t="shared" si="11"/>
        <v>0</v>
      </c>
      <c r="V31" s="40">
        <f t="shared" si="11"/>
        <v>0</v>
      </c>
      <c r="W31" s="40">
        <f t="shared" si="11"/>
        <v>2.5</v>
      </c>
      <c r="X31" s="40">
        <f t="shared" si="11"/>
        <v>0</v>
      </c>
      <c r="Y31" s="40">
        <f t="shared" si="11"/>
        <v>0</v>
      </c>
      <c r="Z31" s="40">
        <f t="shared" si="11"/>
        <v>0</v>
      </c>
      <c r="AA31" s="40">
        <f t="shared" si="11"/>
        <v>0</v>
      </c>
      <c r="AB31" s="40">
        <f t="shared" si="11"/>
        <v>0</v>
      </c>
      <c r="AC31" s="40">
        <f t="shared" si="11"/>
        <v>0</v>
      </c>
      <c r="AD31" s="40">
        <f t="shared" si="11"/>
        <v>0</v>
      </c>
      <c r="AE31" s="40">
        <f t="shared" si="11"/>
        <v>0</v>
      </c>
      <c r="AF31" s="40">
        <f t="shared" si="11"/>
        <v>0</v>
      </c>
      <c r="AG31" s="40">
        <f t="shared" si="11"/>
        <v>0</v>
      </c>
      <c r="AH31" s="40">
        <f t="shared" si="11"/>
        <v>0</v>
      </c>
      <c r="AI31" s="40">
        <f t="shared" si="11"/>
        <v>0</v>
      </c>
      <c r="AJ31" s="40">
        <f t="shared" si="11"/>
        <v>0</v>
      </c>
      <c r="AK31" s="40">
        <f t="shared" si="11"/>
        <v>0</v>
      </c>
      <c r="AL31" s="40">
        <f t="shared" si="11"/>
        <v>0</v>
      </c>
      <c r="AM31" s="40">
        <f t="shared" si="11"/>
        <v>0</v>
      </c>
      <c r="AN31" s="40">
        <f t="shared" si="11"/>
        <v>0</v>
      </c>
      <c r="AO31" s="40">
        <f t="shared" si="11"/>
        <v>0</v>
      </c>
      <c r="AP31" s="40">
        <f t="shared" si="11"/>
        <v>0</v>
      </c>
      <c r="AQ31" s="40">
        <f t="shared" si="11"/>
        <v>0</v>
      </c>
      <c r="AR31" s="40">
        <f t="shared" si="11"/>
        <v>0</v>
      </c>
      <c r="AS31" s="40">
        <f t="shared" si="11"/>
        <v>0</v>
      </c>
      <c r="AT31" s="40">
        <f t="shared" si="11"/>
        <v>1</v>
      </c>
      <c r="AU31" s="40">
        <f t="shared" si="11"/>
        <v>0</v>
      </c>
      <c r="AV31" s="40">
        <f t="shared" si="11"/>
        <v>0</v>
      </c>
      <c r="AW31" s="40">
        <f t="shared" si="11"/>
        <v>0</v>
      </c>
      <c r="AX31" s="40">
        <f t="shared" si="11"/>
        <v>0</v>
      </c>
      <c r="AY31" s="40">
        <f t="shared" si="11"/>
        <v>0</v>
      </c>
      <c r="AZ31" s="40">
        <f t="shared" si="11"/>
        <v>6</v>
      </c>
      <c r="BA31" s="40">
        <f t="shared" si="11"/>
        <v>0</v>
      </c>
      <c r="BB31" s="40">
        <f t="shared" si="11"/>
        <v>0</v>
      </c>
      <c r="BC31" s="40">
        <f t="shared" si="11"/>
        <v>0</v>
      </c>
      <c r="BD31" s="40">
        <f t="shared" si="11"/>
        <v>0</v>
      </c>
      <c r="BE31" s="40">
        <f t="shared" si="11"/>
        <v>0</v>
      </c>
      <c r="BF31" s="40">
        <f t="shared" si="11"/>
        <v>0</v>
      </c>
      <c r="BG31" s="40">
        <f t="shared" si="11"/>
        <v>0</v>
      </c>
      <c r="BH31" s="40">
        <f t="shared" si="11"/>
        <v>0</v>
      </c>
      <c r="BI31" s="40">
        <f t="shared" si="11"/>
        <v>0</v>
      </c>
      <c r="BJ31" s="40">
        <f t="shared" si="11"/>
        <v>0</v>
      </c>
      <c r="BK31" s="40">
        <f t="shared" si="11"/>
        <v>0</v>
      </c>
      <c r="BL31" s="40">
        <f t="shared" si="11"/>
        <v>0</v>
      </c>
      <c r="BM31" s="40">
        <f t="shared" si="11"/>
        <v>0</v>
      </c>
      <c r="BN31" s="40">
        <f t="shared" si="11"/>
        <v>0</v>
      </c>
      <c r="BO31" s="40">
        <f t="shared" si="11"/>
        <v>0</v>
      </c>
      <c r="BP31" s="40">
        <f t="shared" si="11"/>
        <v>0</v>
      </c>
      <c r="BQ31" s="40">
        <f t="shared" ref="BQ31:BY31" si="12">BQ28*BQ29/1000</f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12</v>
      </c>
      <c r="BW31" s="40">
        <f t="shared" si="12"/>
        <v>0</v>
      </c>
      <c r="BX31" s="40">
        <f t="shared" si="12"/>
        <v>4</v>
      </c>
      <c r="BY31" s="38">
        <f t="shared" si="12"/>
        <v>0</v>
      </c>
      <c r="BZ31" s="38">
        <f>BZ28*BZ29/1000</f>
        <v>0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472.5</v>
      </c>
      <c r="K33" s="92">
        <f t="shared" si="13"/>
        <v>0</v>
      </c>
      <c r="L33" s="92">
        <f t="shared" si="13"/>
        <v>69.680000000000007</v>
      </c>
      <c r="M33" s="92">
        <f t="shared" si="13"/>
        <v>94.8</v>
      </c>
      <c r="N33" s="92">
        <f t="shared" si="13"/>
        <v>3.07</v>
      </c>
      <c r="O33" s="92">
        <f t="shared" si="13"/>
        <v>0</v>
      </c>
      <c r="P33" s="92">
        <f t="shared" si="13"/>
        <v>95</v>
      </c>
      <c r="Q33" s="92">
        <f t="shared" si="13"/>
        <v>794.94999999999993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0</v>
      </c>
      <c r="W33" s="92">
        <f t="shared" si="13"/>
        <v>750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0</v>
      </c>
      <c r="AB33" s="92">
        <f t="shared" si="13"/>
        <v>0</v>
      </c>
      <c r="AC33" s="92">
        <f t="shared" si="13"/>
        <v>0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970</v>
      </c>
      <c r="AU33" s="92">
        <f t="shared" si="13"/>
        <v>0</v>
      </c>
      <c r="AV33" s="92">
        <f t="shared" si="13"/>
        <v>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2640</v>
      </c>
      <c r="BA33" s="92">
        <f t="shared" si="13"/>
        <v>0</v>
      </c>
      <c r="BB33" s="92">
        <f t="shared" si="13"/>
        <v>0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0</v>
      </c>
      <c r="BI33" s="92">
        <f t="shared" si="13"/>
        <v>0</v>
      </c>
      <c r="BJ33" s="92">
        <f t="shared" si="13"/>
        <v>0</v>
      </c>
      <c r="BK33" s="92">
        <f t="shared" si="13"/>
        <v>0</v>
      </c>
      <c r="BL33" s="92">
        <f t="shared" si="13"/>
        <v>0</v>
      </c>
      <c r="BM33" s="92">
        <f t="shared" si="13"/>
        <v>0</v>
      </c>
      <c r="BN33" s="92">
        <f t="shared" si="13"/>
        <v>0</v>
      </c>
      <c r="BO33" s="92">
        <f t="shared" si="13"/>
        <v>0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1320</v>
      </c>
      <c r="BW33" s="92">
        <f t="shared" si="14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1" t="s">
        <v>354</v>
      </c>
      <c r="B39" s="706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4</v>
      </c>
      <c r="M39" s="177"/>
      <c r="N39" s="15">
        <v>1.4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3</v>
      </c>
      <c r="AD39" s="177"/>
      <c r="AE39" s="177"/>
      <c r="AF39" s="177">
        <v>28</v>
      </c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>
        <v>29</v>
      </c>
      <c r="BK39" s="177">
        <v>7</v>
      </c>
      <c r="BL39" s="177">
        <v>13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8"/>
      <c r="BZ39" s="198"/>
      <c r="CA39" s="158">
        <f>SUMPRODUCT($D39:$BZ39,$D$51:$BZ$51)/1000</f>
        <v>5.4390000000000001</v>
      </c>
    </row>
    <row r="40" spans="1:79">
      <c r="A40" s="599" t="s">
        <v>348</v>
      </c>
      <c r="B40" s="600"/>
      <c r="C40" s="177"/>
      <c r="D40" s="177"/>
      <c r="E40" s="177">
        <v>60</v>
      </c>
      <c r="F40" s="177"/>
      <c r="G40" s="177"/>
      <c r="H40" s="177"/>
      <c r="I40" s="177"/>
      <c r="J40" s="177"/>
      <c r="K40" s="177"/>
      <c r="L40" s="177">
        <v>1.3</v>
      </c>
      <c r="M40" s="177"/>
      <c r="N40" s="177">
        <v>1.38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>
        <v>2</v>
      </c>
      <c r="AU40" s="177"/>
      <c r="AV40" s="177">
        <v>65</v>
      </c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>
        <v>190</v>
      </c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8"/>
      <c r="BZ40" s="198"/>
      <c r="CA40" s="158">
        <f>SUMPRODUCT($D40:$BZ40,$D$51:$BZ$51)/1000</f>
        <v>52.442999999999998</v>
      </c>
    </row>
    <row r="41" spans="1:79">
      <c r="A41" s="599" t="s">
        <v>332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98"/>
      <c r="BZ41" s="198"/>
      <c r="CA41">
        <f>SUMPRODUCT($D41:$BZ41,$D$51:$BZ$51)/1000</f>
        <v>2.3199999999999998</v>
      </c>
    </row>
    <row r="42" spans="1:79">
      <c r="A42" s="599" t="s">
        <v>45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>
        <v>112</v>
      </c>
      <c r="BW42" s="177"/>
      <c r="BX42" s="177"/>
      <c r="BY42" s="198"/>
      <c r="BZ42" s="198"/>
      <c r="CA42" s="158">
        <f>SUMPRODUCT($D42:$BZ42,$D$51:$BZ$51)/1000</f>
        <v>12.32</v>
      </c>
    </row>
    <row r="43" spans="1:79">
      <c r="A43" s="599" t="s">
        <v>286</v>
      </c>
      <c r="B43" s="61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>
        <v>12</v>
      </c>
      <c r="N43" s="185"/>
      <c r="O43" s="185"/>
      <c r="P43" s="185">
        <v>1</v>
      </c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77"/>
      <c r="BZ43" s="177"/>
      <c r="CA43">
        <f>SUMPRODUCT($D43:$BZ43,$D$51:$BZ$51)/1000</f>
        <v>1.8979999999999999</v>
      </c>
    </row>
    <row r="44" spans="1:79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94"/>
      <c r="O44" s="266"/>
      <c r="P44" s="266"/>
      <c r="Q44" s="94"/>
      <c r="R44" s="330"/>
      <c r="S44" s="266"/>
      <c r="T44" s="266"/>
      <c r="U44" s="266"/>
      <c r="V44" s="266"/>
      <c r="W44" s="266"/>
      <c r="X44" s="266"/>
      <c r="Y44" s="266"/>
      <c r="Z44" s="266"/>
      <c r="AA44" s="306"/>
      <c r="AB44" s="266"/>
      <c r="AC44" s="266"/>
      <c r="AD44" s="266"/>
      <c r="AE44" s="266"/>
      <c r="AF44" s="266"/>
      <c r="AG44" s="266"/>
      <c r="AH44" s="266"/>
      <c r="AI44" s="266"/>
      <c r="AJ44" s="266"/>
      <c r="AK44" s="266"/>
      <c r="AL44" s="266"/>
      <c r="AM44" s="266"/>
      <c r="AN44" s="266"/>
      <c r="AO44" s="266"/>
      <c r="AP44" s="266"/>
      <c r="AQ44" s="266"/>
      <c r="AR44" s="266"/>
      <c r="AS44" s="266"/>
      <c r="AT44" s="266"/>
      <c r="AU44" s="266"/>
      <c r="AV44" s="266"/>
      <c r="AW44" s="266"/>
      <c r="AX44" s="266"/>
      <c r="AY44" s="266"/>
      <c r="AZ44" s="266"/>
      <c r="BA44" s="266"/>
      <c r="BB44" s="266"/>
      <c r="BC44" s="266"/>
      <c r="BD44" s="266"/>
      <c r="BE44" s="266"/>
      <c r="BF44" s="266"/>
      <c r="BG44" s="266"/>
      <c r="BH44" s="266"/>
      <c r="BI44" s="266"/>
      <c r="BJ44" s="266"/>
      <c r="BK44" s="266"/>
      <c r="BL44" s="266"/>
      <c r="BM44" s="266"/>
      <c r="BN44" s="266"/>
      <c r="BO44" s="266"/>
      <c r="BP44" s="266"/>
      <c r="BQ44" s="266"/>
      <c r="BR44" s="266"/>
      <c r="BS44" s="266"/>
      <c r="BT44" s="266"/>
      <c r="BU44" s="266"/>
      <c r="BV44" s="266"/>
      <c r="BW44" s="266"/>
      <c r="BX44" s="266"/>
      <c r="BY44" s="299"/>
      <c r="BZ44" s="177"/>
      <c r="CA44" s="157" t="e">
        <f>SUMPRODUCT(E44:BZ44,E51:BZ51)/1000-SUMPRODUCT(Q44,Q51)/1000+Q51*Q44</f>
        <v>#VALUE!</v>
      </c>
    </row>
    <row r="45" spans="1:79">
      <c r="A45" s="612"/>
      <c r="B45" s="613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177"/>
      <c r="BZ45" s="177"/>
    </row>
    <row r="46" spans="1:79" ht="15.6" hidden="1" customHeight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t="15.6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60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5.3</v>
      </c>
      <c r="M47" s="177">
        <f t="shared" si="15"/>
        <v>12</v>
      </c>
      <c r="N47" s="177">
        <f t="shared" si="15"/>
        <v>2.78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3</v>
      </c>
      <c r="AD47" s="177">
        <f t="shared" si="15"/>
        <v>0</v>
      </c>
      <c r="AE47" s="177">
        <f t="shared" si="15"/>
        <v>0</v>
      </c>
      <c r="AF47" s="177">
        <f t="shared" si="15"/>
        <v>28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0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2</v>
      </c>
      <c r="AU47" s="177">
        <f t="shared" si="15"/>
        <v>0</v>
      </c>
      <c r="AV47" s="177">
        <f t="shared" si="15"/>
        <v>65</v>
      </c>
      <c r="AW47" s="177">
        <f t="shared" si="15"/>
        <v>0</v>
      </c>
      <c r="AX47" s="177">
        <f t="shared" si="15"/>
        <v>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0</v>
      </c>
      <c r="BJ47" s="177">
        <f t="shared" si="15"/>
        <v>219</v>
      </c>
      <c r="BK47" s="177">
        <f t="shared" si="15"/>
        <v>7</v>
      </c>
      <c r="BL47" s="177">
        <f t="shared" si="15"/>
        <v>13</v>
      </c>
      <c r="BM47" s="177">
        <f t="shared" si="15"/>
        <v>0</v>
      </c>
      <c r="BN47" s="177">
        <f t="shared" si="15"/>
        <v>0</v>
      </c>
      <c r="BO47" s="177">
        <f t="shared" si="15"/>
        <v>0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112</v>
      </c>
      <c r="BW47" s="177">
        <f t="shared" si="16"/>
        <v>0</v>
      </c>
      <c r="BX47" s="177">
        <f t="shared" si="16"/>
        <v>40</v>
      </c>
      <c r="BY47" s="177">
        <f t="shared" si="16"/>
        <v>0</v>
      </c>
      <c r="BZ47" s="177">
        <f t="shared" si="16"/>
        <v>0</v>
      </c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 t="shared" ref="D48:BO48" si="17">C48</f>
        <v>100</v>
      </c>
      <c r="E48" s="177">
        <f t="shared" si="17"/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ref="BP48:BZ48" si="18">BO48</f>
        <v>100</v>
      </c>
      <c r="BQ48" s="177">
        <f t="shared" si="18"/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77">
        <f t="shared" si="18"/>
        <v>100</v>
      </c>
      <c r="BZ48" s="177">
        <f t="shared" si="18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39">
        <f>E47*E48/1000</f>
        <v>6</v>
      </c>
      <c r="F50" s="439">
        <f>F47*F48/1000</f>
        <v>0</v>
      </c>
      <c r="G50" s="439">
        <f>G47*G48</f>
        <v>0</v>
      </c>
      <c r="H50" s="439">
        <f>H47*H48/1000</f>
        <v>0</v>
      </c>
      <c r="I50" s="439">
        <f>I47*I48/1000</f>
        <v>0</v>
      </c>
      <c r="J50" s="439">
        <f>J47*J48/1000</f>
        <v>0</v>
      </c>
      <c r="K50" s="439">
        <f>K47*K48/1000</f>
        <v>0</v>
      </c>
      <c r="L50" s="439">
        <f t="shared" ref="L50:BV50" si="19">L47*L48/1000</f>
        <v>0.53</v>
      </c>
      <c r="M50" s="439">
        <f t="shared" si="19"/>
        <v>1.2</v>
      </c>
      <c r="N50" s="439">
        <f t="shared" si="19"/>
        <v>0.27800000000000002</v>
      </c>
      <c r="O50" s="439">
        <f t="shared" si="19"/>
        <v>0</v>
      </c>
      <c r="P50" s="439">
        <f t="shared" si="19"/>
        <v>0.1</v>
      </c>
      <c r="Q50" s="439">
        <f>Q47*Q48</f>
        <v>0</v>
      </c>
      <c r="R50" s="439">
        <f t="shared" si="19"/>
        <v>0</v>
      </c>
      <c r="S50" s="439">
        <f t="shared" si="19"/>
        <v>0</v>
      </c>
      <c r="T50" s="439">
        <f t="shared" si="19"/>
        <v>0</v>
      </c>
      <c r="U50" s="439">
        <f t="shared" si="19"/>
        <v>0</v>
      </c>
      <c r="V50" s="439">
        <f t="shared" si="19"/>
        <v>0</v>
      </c>
      <c r="W50" s="439">
        <f t="shared" si="19"/>
        <v>0</v>
      </c>
      <c r="X50" s="439">
        <f t="shared" si="19"/>
        <v>0</v>
      </c>
      <c r="Y50" s="439">
        <f t="shared" si="19"/>
        <v>0</v>
      </c>
      <c r="Z50" s="439">
        <f t="shared" si="19"/>
        <v>0</v>
      </c>
      <c r="AA50" s="439">
        <f t="shared" si="19"/>
        <v>0</v>
      </c>
      <c r="AB50" s="439">
        <f t="shared" si="19"/>
        <v>0</v>
      </c>
      <c r="AC50" s="439">
        <f t="shared" si="19"/>
        <v>0.3</v>
      </c>
      <c r="AD50" s="439">
        <f>AD47*AD48/1000</f>
        <v>0</v>
      </c>
      <c r="AE50" s="439">
        <f>AE47*AE48/1000</f>
        <v>0</v>
      </c>
      <c r="AF50" s="439">
        <f t="shared" si="19"/>
        <v>2.8</v>
      </c>
      <c r="AG50" s="439">
        <f t="shared" si="19"/>
        <v>0</v>
      </c>
      <c r="AH50" s="439">
        <f t="shared" si="19"/>
        <v>0</v>
      </c>
      <c r="AI50" s="439">
        <f t="shared" si="19"/>
        <v>0</v>
      </c>
      <c r="AJ50" s="439">
        <f t="shared" si="19"/>
        <v>0</v>
      </c>
      <c r="AK50" s="439">
        <f t="shared" si="19"/>
        <v>0</v>
      </c>
      <c r="AL50" s="439">
        <f t="shared" si="19"/>
        <v>0</v>
      </c>
      <c r="AM50" s="439">
        <f t="shared" si="19"/>
        <v>0</v>
      </c>
      <c r="AN50" s="439">
        <f t="shared" si="19"/>
        <v>0</v>
      </c>
      <c r="AO50" s="439">
        <f t="shared" si="19"/>
        <v>0</v>
      </c>
      <c r="AP50" s="439">
        <f t="shared" si="19"/>
        <v>0</v>
      </c>
      <c r="AQ50" s="439">
        <f t="shared" si="19"/>
        <v>0</v>
      </c>
      <c r="AR50" s="439">
        <f t="shared" si="19"/>
        <v>0</v>
      </c>
      <c r="AS50" s="439">
        <f t="shared" si="19"/>
        <v>0</v>
      </c>
      <c r="AT50" s="439">
        <f t="shared" si="19"/>
        <v>0.2</v>
      </c>
      <c r="AU50" s="439">
        <f t="shared" si="19"/>
        <v>0</v>
      </c>
      <c r="AV50" s="439">
        <f t="shared" si="19"/>
        <v>6.5</v>
      </c>
      <c r="AW50" s="439">
        <f t="shared" si="19"/>
        <v>0</v>
      </c>
      <c r="AX50" s="439">
        <f t="shared" si="19"/>
        <v>0</v>
      </c>
      <c r="AY50" s="439">
        <f t="shared" si="19"/>
        <v>0</v>
      </c>
      <c r="AZ50" s="439">
        <f>AZ47*AZ48/1000</f>
        <v>0</v>
      </c>
      <c r="BA50" s="439">
        <f t="shared" si="19"/>
        <v>0</v>
      </c>
      <c r="BB50" s="439">
        <f t="shared" si="19"/>
        <v>0</v>
      </c>
      <c r="BC50" s="439">
        <f t="shared" si="19"/>
        <v>0</v>
      </c>
      <c r="BD50" s="439">
        <f t="shared" si="19"/>
        <v>0</v>
      </c>
      <c r="BE50" s="439">
        <f t="shared" si="19"/>
        <v>0</v>
      </c>
      <c r="BF50" s="439">
        <f t="shared" si="19"/>
        <v>0</v>
      </c>
      <c r="BG50" s="439">
        <f t="shared" si="19"/>
        <v>0</v>
      </c>
      <c r="BH50" s="439">
        <f>BH47*BH48/1000</f>
        <v>0</v>
      </c>
      <c r="BI50" s="439">
        <f t="shared" si="19"/>
        <v>0</v>
      </c>
      <c r="BJ50" s="439">
        <f t="shared" si="19"/>
        <v>21.9</v>
      </c>
      <c r="BK50" s="439">
        <f t="shared" si="19"/>
        <v>0.7</v>
      </c>
      <c r="BL50" s="439">
        <f t="shared" si="19"/>
        <v>1.3</v>
      </c>
      <c r="BM50" s="439">
        <f t="shared" si="19"/>
        <v>0</v>
      </c>
      <c r="BN50" s="439">
        <f t="shared" si="19"/>
        <v>0</v>
      </c>
      <c r="BO50" s="439">
        <f t="shared" si="19"/>
        <v>0</v>
      </c>
      <c r="BP50" s="439">
        <f>BP47*BP48/1000</f>
        <v>0</v>
      </c>
      <c r="BQ50" s="439">
        <f t="shared" si="19"/>
        <v>0</v>
      </c>
      <c r="BR50" s="439">
        <f t="shared" si="19"/>
        <v>0</v>
      </c>
      <c r="BS50" s="439">
        <f t="shared" si="19"/>
        <v>0</v>
      </c>
      <c r="BT50" s="439">
        <f t="shared" si="19"/>
        <v>0</v>
      </c>
      <c r="BU50" s="439">
        <f t="shared" si="19"/>
        <v>0</v>
      </c>
      <c r="BV50" s="439">
        <f t="shared" si="19"/>
        <v>11.2</v>
      </c>
      <c r="BW50" s="439">
        <f>BW47*BW48/1000</f>
        <v>0</v>
      </c>
      <c r="BX50" s="439">
        <f>BX47*BX48/1000</f>
        <v>4</v>
      </c>
      <c r="BY50" s="397">
        <f>BY47*BY48/1000</f>
        <v>0</v>
      </c>
      <c r="BZ50" s="397">
        <f>BZ47*BZ48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40">
        <f>ССЫЛКИ!C3</f>
        <v>590</v>
      </c>
      <c r="F51" s="440">
        <f>ССЫЛКИ!D3</f>
        <v>590</v>
      </c>
      <c r="G51" s="440">
        <f>ССЫЛКИ!E3</f>
        <v>11</v>
      </c>
      <c r="H51" s="440">
        <f>ССЫЛКИ!F3</f>
        <v>400</v>
      </c>
      <c r="I51" s="440">
        <f>ССЫЛКИ!G3</f>
        <v>200</v>
      </c>
      <c r="J51" s="440">
        <f>ССЫЛКИ!H3</f>
        <v>105</v>
      </c>
      <c r="K51" s="44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398">
        <f>ССЫЛКИ!BW3</f>
        <v>510</v>
      </c>
      <c r="BZ51" s="398">
        <f>ССЫЛКИ!BX3</f>
        <v>580</v>
      </c>
    </row>
    <row r="52" spans="1:78" ht="15.75">
      <c r="A52" s="593" t="s">
        <v>56</v>
      </c>
      <c r="B52" s="594"/>
      <c r="C52" s="446">
        <f>SUM(D52:BZ52)</f>
        <v>7442</v>
      </c>
      <c r="D52" s="421">
        <f t="shared" ref="D52:BX52" si="20">D50*D51</f>
        <v>0</v>
      </c>
      <c r="E52" s="438">
        <f t="shared" si="20"/>
        <v>3540</v>
      </c>
      <c r="F52" s="438">
        <f t="shared" si="20"/>
        <v>0</v>
      </c>
      <c r="G52" s="439">
        <f t="shared" si="20"/>
        <v>0</v>
      </c>
      <c r="H52" s="439">
        <f t="shared" si="20"/>
        <v>0</v>
      </c>
      <c r="I52" s="439">
        <f t="shared" si="20"/>
        <v>0</v>
      </c>
      <c r="J52" s="439">
        <f t="shared" si="20"/>
        <v>0</v>
      </c>
      <c r="K52" s="439">
        <f t="shared" si="20"/>
        <v>0</v>
      </c>
      <c r="L52" s="439">
        <f t="shared" si="20"/>
        <v>71.02000000000001</v>
      </c>
      <c r="M52" s="439">
        <f t="shared" si="20"/>
        <v>94.8</v>
      </c>
      <c r="N52" s="439">
        <f t="shared" si="20"/>
        <v>2.7800000000000002</v>
      </c>
      <c r="O52" s="439">
        <f t="shared" si="20"/>
        <v>0</v>
      </c>
      <c r="P52" s="439">
        <f t="shared" si="20"/>
        <v>95</v>
      </c>
      <c r="Q52" s="439">
        <f t="shared" si="20"/>
        <v>0</v>
      </c>
      <c r="R52" s="439">
        <f t="shared" si="20"/>
        <v>0</v>
      </c>
      <c r="S52" s="439">
        <f t="shared" si="20"/>
        <v>0</v>
      </c>
      <c r="T52" s="439">
        <f t="shared" si="20"/>
        <v>0</v>
      </c>
      <c r="U52" s="439">
        <f t="shared" si="20"/>
        <v>0</v>
      </c>
      <c r="V52" s="439">
        <f t="shared" si="20"/>
        <v>0</v>
      </c>
      <c r="W52" s="439">
        <f t="shared" si="20"/>
        <v>0</v>
      </c>
      <c r="X52" s="439">
        <f t="shared" si="20"/>
        <v>0</v>
      </c>
      <c r="Y52" s="439">
        <f t="shared" si="20"/>
        <v>0</v>
      </c>
      <c r="Z52" s="439">
        <f t="shared" si="20"/>
        <v>0</v>
      </c>
      <c r="AA52" s="439">
        <f t="shared" si="20"/>
        <v>0</v>
      </c>
      <c r="AB52" s="439">
        <f t="shared" si="20"/>
        <v>0</v>
      </c>
      <c r="AC52" s="439">
        <f t="shared" si="20"/>
        <v>57</v>
      </c>
      <c r="AD52" s="439">
        <f t="shared" si="20"/>
        <v>0</v>
      </c>
      <c r="AE52" s="439">
        <f t="shared" si="20"/>
        <v>0</v>
      </c>
      <c r="AF52" s="439">
        <f t="shared" si="20"/>
        <v>196</v>
      </c>
      <c r="AG52" s="439">
        <f t="shared" si="20"/>
        <v>0</v>
      </c>
      <c r="AH52" s="439">
        <f t="shared" si="20"/>
        <v>0</v>
      </c>
      <c r="AI52" s="439">
        <f t="shared" si="20"/>
        <v>0</v>
      </c>
      <c r="AJ52" s="439">
        <f t="shared" si="20"/>
        <v>0</v>
      </c>
      <c r="AK52" s="439">
        <f t="shared" si="20"/>
        <v>0</v>
      </c>
      <c r="AL52" s="439">
        <f t="shared" si="20"/>
        <v>0</v>
      </c>
      <c r="AM52" s="439">
        <f t="shared" si="20"/>
        <v>0</v>
      </c>
      <c r="AN52" s="439">
        <f t="shared" si="20"/>
        <v>0</v>
      </c>
      <c r="AO52" s="439">
        <f t="shared" si="20"/>
        <v>0</v>
      </c>
      <c r="AP52" s="439">
        <f t="shared" si="20"/>
        <v>0</v>
      </c>
      <c r="AQ52" s="439">
        <f t="shared" si="20"/>
        <v>0</v>
      </c>
      <c r="AR52" s="439">
        <f t="shared" si="20"/>
        <v>0</v>
      </c>
      <c r="AS52" s="439">
        <f t="shared" si="20"/>
        <v>0</v>
      </c>
      <c r="AT52" s="439">
        <f t="shared" si="20"/>
        <v>194</v>
      </c>
      <c r="AU52" s="439">
        <f t="shared" si="20"/>
        <v>0</v>
      </c>
      <c r="AV52" s="439">
        <f t="shared" si="20"/>
        <v>617.5</v>
      </c>
      <c r="AW52" s="439">
        <f t="shared" si="20"/>
        <v>0</v>
      </c>
      <c r="AX52" s="439">
        <f t="shared" si="20"/>
        <v>0</v>
      </c>
      <c r="AY52" s="439">
        <f t="shared" si="20"/>
        <v>0</v>
      </c>
      <c r="AZ52" s="439">
        <f t="shared" si="20"/>
        <v>0</v>
      </c>
      <c r="BA52" s="439">
        <f t="shared" si="20"/>
        <v>0</v>
      </c>
      <c r="BB52" s="439">
        <f t="shared" si="20"/>
        <v>0</v>
      </c>
      <c r="BC52" s="439">
        <f t="shared" si="20"/>
        <v>0</v>
      </c>
      <c r="BD52" s="439">
        <f t="shared" si="20"/>
        <v>0</v>
      </c>
      <c r="BE52" s="439">
        <f t="shared" si="20"/>
        <v>0</v>
      </c>
      <c r="BF52" s="439">
        <f t="shared" si="20"/>
        <v>0</v>
      </c>
      <c r="BG52" s="439">
        <f t="shared" si="20"/>
        <v>0</v>
      </c>
      <c r="BH52" s="439">
        <f t="shared" si="20"/>
        <v>0</v>
      </c>
      <c r="BI52" s="439">
        <f t="shared" si="20"/>
        <v>0</v>
      </c>
      <c r="BJ52" s="439">
        <f t="shared" si="20"/>
        <v>1007.4</v>
      </c>
      <c r="BK52" s="439">
        <f t="shared" si="20"/>
        <v>24.5</v>
      </c>
      <c r="BL52" s="439">
        <f t="shared" si="20"/>
        <v>78</v>
      </c>
      <c r="BM52" s="439">
        <f t="shared" si="20"/>
        <v>0</v>
      </c>
      <c r="BN52" s="439">
        <f t="shared" si="20"/>
        <v>0</v>
      </c>
      <c r="BO52" s="439">
        <f t="shared" si="20"/>
        <v>0</v>
      </c>
      <c r="BP52" s="439">
        <f t="shared" si="20"/>
        <v>0</v>
      </c>
      <c r="BQ52" s="439">
        <f t="shared" si="20"/>
        <v>0</v>
      </c>
      <c r="BR52" s="439">
        <f t="shared" si="20"/>
        <v>0</v>
      </c>
      <c r="BS52" s="439">
        <f t="shared" si="20"/>
        <v>0</v>
      </c>
      <c r="BT52" s="439">
        <f t="shared" si="20"/>
        <v>0</v>
      </c>
      <c r="BU52" s="439">
        <f t="shared" si="20"/>
        <v>0</v>
      </c>
      <c r="BV52" s="439">
        <f t="shared" si="20"/>
        <v>1232</v>
      </c>
      <c r="BW52" s="439">
        <f t="shared" si="20"/>
        <v>0</v>
      </c>
      <c r="BX52" s="439">
        <f t="shared" si="20"/>
        <v>232</v>
      </c>
      <c r="BY52" s="397">
        <f>BY50*BY51</f>
        <v>0</v>
      </c>
      <c r="BZ52" s="397">
        <f>BZ50*BZ51</f>
        <v>0</v>
      </c>
    </row>
    <row r="53" spans="1:78" ht="15.75">
      <c r="A53" s="593" t="s">
        <v>57</v>
      </c>
      <c r="B53" s="594"/>
      <c r="C53" s="448">
        <f>C52/C49</f>
        <v>74.42</v>
      </c>
      <c r="D53" s="454"/>
      <c r="E53" s="454"/>
      <c r="F53" s="454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</row>
    <row r="54" spans="1:78" hidden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idden="1">
      <c r="A55" s="612"/>
      <c r="B55" s="613"/>
      <c r="C55" s="177"/>
      <c r="D55" s="177">
        <f t="shared" ref="D55:K55" si="21">SUM(D39:D45)</f>
        <v>0</v>
      </c>
      <c r="E55" s="177">
        <f t="shared" si="21"/>
        <v>60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5.3</v>
      </c>
      <c r="M55" s="177">
        <f t="shared" ref="M55:BX55" si="22">SUM(M39:M45)</f>
        <v>12</v>
      </c>
      <c r="N55" s="177">
        <f t="shared" si="22"/>
        <v>2.78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3</v>
      </c>
      <c r="AD55" s="177">
        <f t="shared" si="22"/>
        <v>0</v>
      </c>
      <c r="AE55" s="177">
        <f t="shared" si="22"/>
        <v>0</v>
      </c>
      <c r="AF55" s="177">
        <f t="shared" si="22"/>
        <v>28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0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2</v>
      </c>
      <c r="AU55" s="177">
        <f t="shared" si="22"/>
        <v>0</v>
      </c>
      <c r="AV55" s="177">
        <f t="shared" si="22"/>
        <v>65</v>
      </c>
      <c r="AW55" s="177">
        <f t="shared" si="22"/>
        <v>0</v>
      </c>
      <c r="AX55" s="177">
        <f t="shared" si="22"/>
        <v>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0</v>
      </c>
      <c r="BJ55" s="177">
        <f t="shared" si="22"/>
        <v>219</v>
      </c>
      <c r="BK55" s="177">
        <f t="shared" si="22"/>
        <v>7</v>
      </c>
      <c r="BL55" s="177">
        <f t="shared" si="22"/>
        <v>13</v>
      </c>
      <c r="BM55" s="177">
        <f t="shared" si="22"/>
        <v>0</v>
      </c>
      <c r="BN55" s="177">
        <f t="shared" si="22"/>
        <v>0</v>
      </c>
      <c r="BO55" s="177">
        <f t="shared" si="22"/>
        <v>0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112</v>
      </c>
      <c r="BW55" s="177">
        <f t="shared" si="22"/>
        <v>0</v>
      </c>
      <c r="BX55" s="177">
        <f t="shared" si="22"/>
        <v>40</v>
      </c>
      <c r="BY55" s="177">
        <f>SUM(BY39:BY45)</f>
        <v>0</v>
      </c>
      <c r="BZ55" s="177">
        <f>SUM(BZ39:BZ45)</f>
        <v>0</v>
      </c>
    </row>
    <row r="56" spans="1:78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85">
        <f t="shared" si="24"/>
        <v>100</v>
      </c>
      <c r="BZ56" s="185">
        <f t="shared" si="24"/>
        <v>100</v>
      </c>
    </row>
    <row r="57" spans="1:78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idden="1">
      <c r="A58" s="618" t="s">
        <v>55</v>
      </c>
      <c r="B58" s="619"/>
      <c r="C58" s="178"/>
      <c r="D58" s="187">
        <f>D55*D56/1000</f>
        <v>0</v>
      </c>
      <c r="E58" s="181">
        <f>E55*E56/1000</f>
        <v>6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0.53</v>
      </c>
      <c r="M58" s="181">
        <f t="shared" si="25"/>
        <v>1.2</v>
      </c>
      <c r="N58" s="181">
        <f t="shared" si="25"/>
        <v>0.27800000000000002</v>
      </c>
      <c r="O58" s="181">
        <f t="shared" si="25"/>
        <v>0</v>
      </c>
      <c r="P58" s="181">
        <f t="shared" si="25"/>
        <v>0.1</v>
      </c>
      <c r="Q58" s="181">
        <f>Q55*Q56</f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0.3</v>
      </c>
      <c r="AD58" s="181">
        <f>AD55*AD56/1000</f>
        <v>0</v>
      </c>
      <c r="AE58" s="181">
        <f>AE55*AE56/1000</f>
        <v>0</v>
      </c>
      <c r="AF58" s="181">
        <f t="shared" si="25"/>
        <v>2.8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0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0.2</v>
      </c>
      <c r="AU58" s="181">
        <f t="shared" si="25"/>
        <v>0</v>
      </c>
      <c r="AV58" s="181">
        <f t="shared" si="25"/>
        <v>6.5</v>
      </c>
      <c r="AW58" s="181">
        <f t="shared" si="25"/>
        <v>0</v>
      </c>
      <c r="AX58" s="181">
        <f t="shared" si="25"/>
        <v>0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0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0</v>
      </c>
      <c r="BJ58" s="181">
        <f t="shared" si="25"/>
        <v>21.9</v>
      </c>
      <c r="BK58" s="181">
        <f t="shared" si="25"/>
        <v>0.7</v>
      </c>
      <c r="BL58" s="181">
        <f t="shared" si="25"/>
        <v>1.3</v>
      </c>
      <c r="BM58" s="181">
        <f t="shared" si="25"/>
        <v>0</v>
      </c>
      <c r="BN58" s="181">
        <f t="shared" si="25"/>
        <v>0</v>
      </c>
      <c r="BO58" s="181">
        <f t="shared" si="25"/>
        <v>0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11.2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6">E58*E59</f>
        <v>3540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71.02000000000001</v>
      </c>
      <c r="M60" s="191">
        <f t="shared" si="26"/>
        <v>94.8</v>
      </c>
      <c r="N60" s="191">
        <f t="shared" si="26"/>
        <v>2.7800000000000002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57</v>
      </c>
      <c r="AD60" s="191">
        <f t="shared" si="26"/>
        <v>0</v>
      </c>
      <c r="AE60" s="191">
        <f t="shared" si="26"/>
        <v>0</v>
      </c>
      <c r="AF60" s="191">
        <f t="shared" si="26"/>
        <v>196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0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194</v>
      </c>
      <c r="AU60" s="191">
        <f t="shared" si="26"/>
        <v>0</v>
      </c>
      <c r="AV60" s="191">
        <f t="shared" si="26"/>
        <v>617.5</v>
      </c>
      <c r="AW60" s="191">
        <f t="shared" si="26"/>
        <v>0</v>
      </c>
      <c r="AX60" s="191">
        <f t="shared" si="26"/>
        <v>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0</v>
      </c>
      <c r="BJ60" s="191">
        <f t="shared" si="26"/>
        <v>1007.4</v>
      </c>
      <c r="BK60" s="191">
        <f t="shared" si="26"/>
        <v>24.5</v>
      </c>
      <c r="BL60" s="191">
        <f t="shared" si="26"/>
        <v>78</v>
      </c>
      <c r="BM60" s="191">
        <f t="shared" si="26"/>
        <v>0</v>
      </c>
      <c r="BN60" s="191">
        <f t="shared" si="26"/>
        <v>0</v>
      </c>
      <c r="BO60" s="191">
        <f t="shared" si="26"/>
        <v>0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1232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idden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ROUND((((71.71-C53))*100+SUM(N39:N41)),4)</f>
        <v>-268.22000000000003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0:B40"/>
    <mergeCell ref="A41:B41"/>
    <mergeCell ref="A42:B42"/>
    <mergeCell ref="A43:B43"/>
    <mergeCell ref="D37:BX37"/>
    <mergeCell ref="A13:B13"/>
    <mergeCell ref="A20:B20"/>
    <mergeCell ref="A21:B21"/>
    <mergeCell ref="A18:B18"/>
    <mergeCell ref="A33:B33"/>
    <mergeCell ref="A15:B15"/>
    <mergeCell ref="A16:B16"/>
    <mergeCell ref="A32:B32"/>
    <mergeCell ref="A22:B22"/>
    <mergeCell ref="A14:B14"/>
    <mergeCell ref="A8:B8"/>
    <mergeCell ref="A19:B19"/>
    <mergeCell ref="A9:B9"/>
    <mergeCell ref="A17:B17"/>
    <mergeCell ref="A45:B45"/>
    <mergeCell ref="A44:B44"/>
    <mergeCell ref="A34:B34"/>
    <mergeCell ref="A28:B28"/>
    <mergeCell ref="A29:B29"/>
    <mergeCell ref="A37:B38"/>
    <mergeCell ref="A30:B30"/>
    <mergeCell ref="A31:B31"/>
    <mergeCell ref="A10:B10"/>
    <mergeCell ref="A11:B11"/>
    <mergeCell ref="A12:B12"/>
    <mergeCell ref="A39:B39"/>
    <mergeCell ref="A1:BK1"/>
    <mergeCell ref="A2:BK2"/>
    <mergeCell ref="B3:BK3"/>
    <mergeCell ref="C4:BX4"/>
    <mergeCell ref="A6:B7"/>
    <mergeCell ref="D6:BX6"/>
    <mergeCell ref="L5:AB5"/>
    <mergeCell ref="A61:B61"/>
    <mergeCell ref="A52:B52"/>
    <mergeCell ref="A53:B53"/>
    <mergeCell ref="A55:B55"/>
    <mergeCell ref="A56:B56"/>
    <mergeCell ref="A57:B57"/>
    <mergeCell ref="A58:B58"/>
    <mergeCell ref="A59:B59"/>
    <mergeCell ref="A47:B47"/>
    <mergeCell ref="A48:B48"/>
    <mergeCell ref="A60:B60"/>
    <mergeCell ref="A49:B49"/>
    <mergeCell ref="A50:B50"/>
    <mergeCell ref="A51:B51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1"/>
  <sheetViews>
    <sheetView zoomScale="80" zoomScaleNormal="80" workbookViewId="0">
      <selection activeCell="AC22" sqref="AC22"/>
    </sheetView>
  </sheetViews>
  <sheetFormatPr defaultColWidth="12.625" defaultRowHeight="15" customHeight="1"/>
  <cols>
    <col min="1" max="1" width="3.25" customWidth="1"/>
    <col min="2" max="2" width="33.5" customWidth="1"/>
    <col min="3" max="3" width="9.25" bestFit="1" customWidth="1"/>
    <col min="4" max="4" width="8.375" hidden="1" customWidth="1"/>
    <col min="5" max="5" width="9.5" hidden="1" customWidth="1"/>
    <col min="6" max="6" width="8.375" hidden="1" customWidth="1"/>
    <col min="7" max="7" width="8.5" hidden="1" customWidth="1"/>
    <col min="8" max="10" width="8.375" hidden="1" customWidth="1"/>
    <col min="11" max="11" width="9.12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8" bestFit="1" customWidth="1"/>
    <col min="18" max="18" width="9.125" bestFit="1" customWidth="1"/>
    <col min="19" max="21" width="9.125" hidden="1" customWidth="1"/>
    <col min="22" max="22" width="9.125" bestFit="1" customWidth="1"/>
    <col min="23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8.375" hidden="1" customWidth="1"/>
    <col min="29" max="29" width="9.125" bestFit="1" customWidth="1"/>
    <col min="30" max="30" width="8.625" hidden="1" customWidth="1"/>
    <col min="31" max="32" width="7.375" hidden="1" customWidth="1"/>
    <col min="33" max="33" width="8.375" hidden="1" customWidth="1"/>
    <col min="34" max="34" width="7.75" hidden="1" customWidth="1"/>
    <col min="35" max="37" width="7.375" hidden="1" customWidth="1"/>
    <col min="38" max="38" width="8.375" bestFit="1" customWidth="1"/>
    <col min="39" max="39" width="8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49" width="8.375" hidden="1" customWidth="1"/>
    <col min="50" max="50" width="8.125" hidden="1" customWidth="1"/>
    <col min="51" max="53" width="9.125" hidden="1" customWidth="1"/>
    <col min="54" max="54" width="9.25" bestFit="1" customWidth="1"/>
    <col min="55" max="59" width="8.375" hidden="1" customWidth="1"/>
    <col min="60" max="60" width="9.5" bestFit="1" customWidth="1"/>
    <col min="61" max="61" width="8" hidden="1" customWidth="1"/>
    <col min="62" max="62" width="8.125" customWidth="1"/>
    <col min="63" max="63" width="8" bestFit="1" customWidth="1"/>
    <col min="64" max="64" width="8.375" bestFit="1" customWidth="1"/>
    <col min="65" max="65" width="8.375" hidden="1" customWidth="1"/>
    <col min="66" max="66" width="9.125" hidden="1" customWidth="1"/>
    <col min="67" max="67" width="8" bestFit="1" customWidth="1"/>
    <col min="68" max="75" width="9.125" hidden="1" customWidth="1"/>
    <col min="76" max="76" width="8.375" bestFit="1" customWidth="1"/>
    <col min="77" max="77" width="8.375" hidden="1" customWidth="1"/>
    <col min="78" max="78" width="9.5" hidden="1" customWidth="1"/>
    <col min="79" max="79" width="7.625" hidden="1" customWidth="1"/>
  </cols>
  <sheetData>
    <row r="1" spans="1:79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79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79" ht="15.75">
      <c r="B4" s="31">
        <v>25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79" ht="23.25">
      <c r="B5" s="269" t="s">
        <v>290</v>
      </c>
      <c r="C5" s="30"/>
      <c r="D5" s="30"/>
      <c r="E5" s="30"/>
      <c r="F5" s="30"/>
      <c r="G5" s="46"/>
      <c r="H5" s="30"/>
      <c r="I5" s="30"/>
      <c r="J5" s="30"/>
      <c r="K5" s="32"/>
      <c r="L5" s="658" t="str">
        <f>VLOOKUP(B4,Общее_количество_учащихся,2,FALSE)</f>
        <v>Пятница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79" ht="198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>
      <c r="A8" s="638" t="s">
        <v>347</v>
      </c>
      <c r="B8" s="639"/>
      <c r="C8" s="35"/>
      <c r="D8" s="35"/>
      <c r="E8" s="290"/>
      <c r="F8" s="290"/>
      <c r="G8" s="290"/>
      <c r="H8" s="290"/>
      <c r="I8" s="290"/>
      <c r="J8" s="290"/>
      <c r="K8" s="290"/>
      <c r="L8" s="290">
        <v>3.5</v>
      </c>
      <c r="M8" s="290"/>
      <c r="N8" s="290">
        <v>1</v>
      </c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>
        <v>4</v>
      </c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>
        <v>60</v>
      </c>
      <c r="BI8" s="290"/>
      <c r="BJ8" s="290"/>
      <c r="BK8" s="290">
        <v>8</v>
      </c>
      <c r="BL8" s="290">
        <v>10</v>
      </c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35"/>
      <c r="BZ8" s="35"/>
      <c r="CA8" s="246">
        <f t="shared" ref="CA8:CA14" si="0">SUMPRODUCT($E8:$BZ8,$E$51:$BZ$51)/1000</f>
        <v>28.518999999999998</v>
      </c>
    </row>
    <row r="9" spans="1:79">
      <c r="A9" s="707" t="s">
        <v>323</v>
      </c>
      <c r="B9" s="708"/>
      <c r="C9" s="35"/>
      <c r="D9" s="35"/>
      <c r="E9" s="290"/>
      <c r="F9" s="290"/>
      <c r="G9" s="290"/>
      <c r="H9" s="290"/>
      <c r="I9" s="290"/>
      <c r="J9" s="290"/>
      <c r="K9" s="290"/>
      <c r="L9" s="290">
        <v>3.3</v>
      </c>
      <c r="M9" s="290"/>
      <c r="N9" s="290">
        <v>1.08</v>
      </c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>
        <v>3</v>
      </c>
      <c r="AU9" s="290"/>
      <c r="AV9" s="290">
        <v>60</v>
      </c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>
        <v>191</v>
      </c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35"/>
      <c r="BZ9" s="35"/>
      <c r="CA9" s="246">
        <f t="shared" si="0"/>
        <v>17.849</v>
      </c>
    </row>
    <row r="10" spans="1:79">
      <c r="A10" s="638" t="s">
        <v>319</v>
      </c>
      <c r="B10" s="639"/>
      <c r="C10" s="35"/>
      <c r="D10" s="35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>
        <v>200</v>
      </c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35"/>
      <c r="BZ10" s="35"/>
      <c r="CA10" s="246">
        <f t="shared" si="0"/>
        <v>17</v>
      </c>
    </row>
    <row r="11" spans="1:79">
      <c r="A11" s="709" t="s">
        <v>331</v>
      </c>
      <c r="B11" s="710"/>
      <c r="C11" s="272"/>
      <c r="D11" s="272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28"/>
      <c r="BP11" s="328"/>
      <c r="BQ11" s="328"/>
      <c r="BR11" s="328"/>
      <c r="BS11" s="328"/>
      <c r="BT11" s="328"/>
      <c r="BU11" s="328"/>
      <c r="BV11" s="328"/>
      <c r="BW11" s="328"/>
      <c r="BX11" s="328">
        <v>40</v>
      </c>
      <c r="BY11" s="35"/>
      <c r="BZ11" s="35"/>
      <c r="CA11" s="246">
        <f t="shared" si="0"/>
        <v>2.3199999999999998</v>
      </c>
    </row>
    <row r="12" spans="1:79">
      <c r="A12" s="676" t="s">
        <v>363</v>
      </c>
      <c r="B12" s="677"/>
      <c r="C12" s="266"/>
      <c r="D12" s="266"/>
      <c r="E12" s="358"/>
      <c r="F12" s="358"/>
      <c r="G12" s="358"/>
      <c r="H12" s="358"/>
      <c r="I12" s="358"/>
      <c r="J12" s="358"/>
      <c r="K12" s="358"/>
      <c r="L12" s="353">
        <v>3</v>
      </c>
      <c r="M12" s="353"/>
      <c r="N12" s="353"/>
      <c r="O12" s="353"/>
      <c r="P12" s="353"/>
      <c r="Q12" s="353"/>
      <c r="R12" s="353"/>
      <c r="S12" s="353"/>
      <c r="T12" s="353"/>
      <c r="U12" s="353"/>
      <c r="V12" s="353">
        <v>21</v>
      </c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  <c r="BH12" s="353"/>
      <c r="BI12" s="353"/>
      <c r="BJ12" s="353"/>
      <c r="BK12" s="353">
        <v>5</v>
      </c>
      <c r="BL12" s="353"/>
      <c r="BM12" s="353"/>
      <c r="BN12" s="353"/>
      <c r="BO12" s="353">
        <v>35</v>
      </c>
      <c r="BP12" s="353"/>
      <c r="BQ12" s="353"/>
      <c r="BR12" s="353"/>
      <c r="BS12" s="353"/>
      <c r="BT12" s="353"/>
      <c r="BU12" s="353"/>
      <c r="BV12" s="353"/>
      <c r="BW12" s="353"/>
      <c r="BX12" s="353"/>
      <c r="BZ12" s="35"/>
      <c r="CA12" s="246">
        <f t="shared" si="0"/>
        <v>8.7319999999999993</v>
      </c>
    </row>
    <row r="13" spans="1:79">
      <c r="A13" s="711"/>
      <c r="B13" s="712"/>
      <c r="C13" s="66"/>
      <c r="D13" s="66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359"/>
      <c r="BA13" s="359"/>
      <c r="BB13" s="359"/>
      <c r="BC13" s="359"/>
      <c r="BD13" s="359"/>
      <c r="BE13" s="359"/>
      <c r="BF13" s="359"/>
      <c r="BG13" s="359"/>
      <c r="BH13" s="359"/>
      <c r="BI13" s="359"/>
      <c r="BJ13" s="359"/>
      <c r="BK13" s="359"/>
      <c r="BL13" s="359"/>
      <c r="BM13" s="359"/>
      <c r="BN13" s="359"/>
      <c r="BO13" s="359"/>
      <c r="BP13" s="359"/>
      <c r="BQ13" s="367"/>
      <c r="BR13" s="367"/>
      <c r="BS13" s="367"/>
      <c r="BT13" s="367"/>
      <c r="BU13" s="369"/>
      <c r="BV13" s="358"/>
      <c r="BW13" s="368"/>
      <c r="BX13" s="266"/>
      <c r="BY13" s="283"/>
      <c r="BZ13" s="35"/>
      <c r="CA13" s="246">
        <f t="shared" si="0"/>
        <v>0</v>
      </c>
    </row>
    <row r="14" spans="1:79">
      <c r="A14" s="656"/>
      <c r="B14" s="657"/>
      <c r="C14" s="35"/>
      <c r="D14" s="35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366"/>
      <c r="BQ14" s="368"/>
      <c r="BR14" s="368"/>
      <c r="BS14" s="368"/>
      <c r="BT14" s="368"/>
      <c r="BU14" s="368"/>
      <c r="BV14" s="368"/>
      <c r="BW14" s="368"/>
      <c r="BX14" s="266"/>
      <c r="BY14" s="283"/>
      <c r="BZ14" s="35"/>
      <c r="CA14" s="246">
        <f t="shared" si="0"/>
        <v>0</v>
      </c>
    </row>
    <row r="15" spans="1:79">
      <c r="A15" s="638"/>
      <c r="B15" s="639"/>
      <c r="C15" s="35"/>
      <c r="D15" s="35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359"/>
      <c r="BR15" s="359"/>
      <c r="BS15" s="359"/>
      <c r="BT15" s="359"/>
      <c r="BU15" s="359"/>
      <c r="BV15" s="359"/>
      <c r="BW15" s="359"/>
      <c r="BX15" s="359"/>
      <c r="BY15" s="35"/>
      <c r="BZ15" s="35"/>
      <c r="CA15" s="246"/>
    </row>
    <row r="16" spans="1:79" hidden="1">
      <c r="A16" s="638"/>
      <c r="B16" s="639"/>
      <c r="C16" s="35"/>
      <c r="D16" s="35">
        <f t="shared" ref="D16:BZ16" si="1">SUM(D8:D15)</f>
        <v>0</v>
      </c>
      <c r="E16" s="290">
        <f t="shared" si="1"/>
        <v>0</v>
      </c>
      <c r="F16" s="290">
        <f t="shared" si="1"/>
        <v>0</v>
      </c>
      <c r="G16" s="290">
        <f t="shared" si="1"/>
        <v>0</v>
      </c>
      <c r="H16" s="290">
        <f t="shared" si="1"/>
        <v>0</v>
      </c>
      <c r="I16" s="290">
        <f t="shared" si="1"/>
        <v>0</v>
      </c>
      <c r="J16" s="290">
        <f t="shared" si="1"/>
        <v>0</v>
      </c>
      <c r="K16" s="290">
        <f t="shared" si="1"/>
        <v>0</v>
      </c>
      <c r="L16" s="290">
        <f t="shared" si="1"/>
        <v>9.8000000000000007</v>
      </c>
      <c r="M16" s="290">
        <f t="shared" si="1"/>
        <v>0</v>
      </c>
      <c r="N16" s="290">
        <f t="shared" si="1"/>
        <v>2.08</v>
      </c>
      <c r="O16" s="290">
        <f t="shared" si="1"/>
        <v>0</v>
      </c>
      <c r="P16" s="290">
        <f t="shared" si="1"/>
        <v>0</v>
      </c>
      <c r="Q16" s="290">
        <f t="shared" si="1"/>
        <v>0</v>
      </c>
      <c r="R16" s="290">
        <f t="shared" si="1"/>
        <v>0</v>
      </c>
      <c r="S16" s="290">
        <f t="shared" si="1"/>
        <v>0</v>
      </c>
      <c r="T16" s="290">
        <f t="shared" si="1"/>
        <v>0</v>
      </c>
      <c r="U16" s="290">
        <f t="shared" si="1"/>
        <v>0</v>
      </c>
      <c r="V16" s="290">
        <f t="shared" si="1"/>
        <v>21</v>
      </c>
      <c r="W16" s="290">
        <f t="shared" si="1"/>
        <v>0</v>
      </c>
      <c r="X16" s="290">
        <f t="shared" si="1"/>
        <v>0</v>
      </c>
      <c r="Y16" s="290">
        <f t="shared" si="1"/>
        <v>0</v>
      </c>
      <c r="Z16" s="290">
        <f t="shared" si="1"/>
        <v>0</v>
      </c>
      <c r="AA16" s="290">
        <f t="shared" si="1"/>
        <v>200</v>
      </c>
      <c r="AB16" s="290">
        <f t="shared" si="1"/>
        <v>0</v>
      </c>
      <c r="AC16" s="290">
        <f t="shared" si="1"/>
        <v>4</v>
      </c>
      <c r="AD16" s="290">
        <f t="shared" si="1"/>
        <v>0</v>
      </c>
      <c r="AE16" s="290">
        <f t="shared" si="1"/>
        <v>0</v>
      </c>
      <c r="AF16" s="290">
        <f t="shared" si="1"/>
        <v>0</v>
      </c>
      <c r="AG16" s="290">
        <f t="shared" si="1"/>
        <v>0</v>
      </c>
      <c r="AH16" s="290">
        <f t="shared" si="1"/>
        <v>0</v>
      </c>
      <c r="AI16" s="290">
        <f t="shared" si="1"/>
        <v>0</v>
      </c>
      <c r="AJ16" s="290">
        <f t="shared" si="1"/>
        <v>0</v>
      </c>
      <c r="AK16" s="290">
        <f t="shared" si="1"/>
        <v>0</v>
      </c>
      <c r="AL16" s="290">
        <f t="shared" si="1"/>
        <v>0</v>
      </c>
      <c r="AM16" s="290">
        <f t="shared" si="1"/>
        <v>0</v>
      </c>
      <c r="AN16" s="290">
        <f t="shared" si="1"/>
        <v>0</v>
      </c>
      <c r="AO16" s="290">
        <f t="shared" si="1"/>
        <v>0</v>
      </c>
      <c r="AP16" s="290">
        <f t="shared" si="1"/>
        <v>0</v>
      </c>
      <c r="AQ16" s="290">
        <f t="shared" si="1"/>
        <v>0</v>
      </c>
      <c r="AR16" s="290">
        <f t="shared" si="1"/>
        <v>0</v>
      </c>
      <c r="AS16" s="290">
        <f t="shared" si="1"/>
        <v>0</v>
      </c>
      <c r="AT16" s="290">
        <f t="shared" si="1"/>
        <v>3</v>
      </c>
      <c r="AU16" s="290">
        <f t="shared" si="1"/>
        <v>0</v>
      </c>
      <c r="AV16" s="290">
        <f t="shared" si="1"/>
        <v>60</v>
      </c>
      <c r="AW16" s="290">
        <f t="shared" si="1"/>
        <v>0</v>
      </c>
      <c r="AX16" s="290">
        <f t="shared" si="1"/>
        <v>0</v>
      </c>
      <c r="AY16" s="290">
        <f t="shared" si="1"/>
        <v>0</v>
      </c>
      <c r="AZ16" s="290">
        <f t="shared" si="1"/>
        <v>0</v>
      </c>
      <c r="BA16" s="290">
        <f t="shared" si="1"/>
        <v>0</v>
      </c>
      <c r="BB16" s="290">
        <f t="shared" si="1"/>
        <v>0</v>
      </c>
      <c r="BC16" s="290">
        <f t="shared" si="1"/>
        <v>0</v>
      </c>
      <c r="BD16" s="290">
        <f t="shared" si="1"/>
        <v>0</v>
      </c>
      <c r="BE16" s="290">
        <f t="shared" si="1"/>
        <v>0</v>
      </c>
      <c r="BF16" s="290">
        <f t="shared" si="1"/>
        <v>0</v>
      </c>
      <c r="BG16" s="290">
        <f t="shared" si="1"/>
        <v>0</v>
      </c>
      <c r="BH16" s="290">
        <f t="shared" si="1"/>
        <v>60</v>
      </c>
      <c r="BI16" s="290">
        <f t="shared" si="1"/>
        <v>0</v>
      </c>
      <c r="BJ16" s="290">
        <f t="shared" si="1"/>
        <v>191</v>
      </c>
      <c r="BK16" s="290">
        <f t="shared" si="1"/>
        <v>13</v>
      </c>
      <c r="BL16" s="290">
        <f t="shared" si="1"/>
        <v>10</v>
      </c>
      <c r="BM16" s="290">
        <f t="shared" si="1"/>
        <v>0</v>
      </c>
      <c r="BN16" s="290">
        <f t="shared" si="1"/>
        <v>0</v>
      </c>
      <c r="BO16" s="290">
        <f t="shared" si="1"/>
        <v>35</v>
      </c>
      <c r="BP16" s="290">
        <f t="shared" si="1"/>
        <v>0</v>
      </c>
      <c r="BQ16" s="290">
        <f t="shared" si="1"/>
        <v>0</v>
      </c>
      <c r="BR16" s="290">
        <f t="shared" si="1"/>
        <v>0</v>
      </c>
      <c r="BS16" s="290">
        <f t="shared" si="1"/>
        <v>0</v>
      </c>
      <c r="BT16" s="290">
        <f t="shared" si="1"/>
        <v>0</v>
      </c>
      <c r="BU16" s="290">
        <f t="shared" si="1"/>
        <v>0</v>
      </c>
      <c r="BV16" s="290">
        <f t="shared" si="1"/>
        <v>0</v>
      </c>
      <c r="BW16" s="290">
        <f t="shared" si="1"/>
        <v>0</v>
      </c>
      <c r="BX16" s="290">
        <f t="shared" si="1"/>
        <v>40</v>
      </c>
      <c r="BY16" s="35">
        <f t="shared" si="1"/>
        <v>0</v>
      </c>
      <c r="BZ16" s="35">
        <f t="shared" si="1"/>
        <v>0</v>
      </c>
    </row>
    <row r="17" spans="1:79" hidden="1">
      <c r="A17" s="634" t="s">
        <v>54</v>
      </c>
      <c r="B17" s="635"/>
      <c r="C17" s="36">
        <f>C18</f>
        <v>100</v>
      </c>
      <c r="D17" s="36">
        <f t="shared" ref="D17:BO17" si="2">C17</f>
        <v>100</v>
      </c>
      <c r="E17" s="290">
        <f t="shared" si="2"/>
        <v>100</v>
      </c>
      <c r="F17" s="290">
        <f t="shared" si="2"/>
        <v>100</v>
      </c>
      <c r="G17" s="290">
        <f t="shared" si="2"/>
        <v>100</v>
      </c>
      <c r="H17" s="290">
        <f t="shared" si="2"/>
        <v>100</v>
      </c>
      <c r="I17" s="290">
        <f t="shared" si="2"/>
        <v>100</v>
      </c>
      <c r="J17" s="290">
        <f t="shared" si="2"/>
        <v>100</v>
      </c>
      <c r="K17" s="290">
        <f t="shared" si="2"/>
        <v>100</v>
      </c>
      <c r="L17" s="290">
        <f t="shared" si="2"/>
        <v>100</v>
      </c>
      <c r="M17" s="290">
        <f t="shared" si="2"/>
        <v>100</v>
      </c>
      <c r="N17" s="290">
        <f t="shared" si="2"/>
        <v>100</v>
      </c>
      <c r="O17" s="290">
        <f t="shared" si="2"/>
        <v>100</v>
      </c>
      <c r="P17" s="290">
        <f t="shared" si="2"/>
        <v>100</v>
      </c>
      <c r="Q17" s="290">
        <f t="shared" si="2"/>
        <v>100</v>
      </c>
      <c r="R17" s="290">
        <f t="shared" si="2"/>
        <v>100</v>
      </c>
      <c r="S17" s="290">
        <f t="shared" si="2"/>
        <v>100</v>
      </c>
      <c r="T17" s="290">
        <f t="shared" si="2"/>
        <v>100</v>
      </c>
      <c r="U17" s="290">
        <f t="shared" si="2"/>
        <v>100</v>
      </c>
      <c r="V17" s="290">
        <f t="shared" si="2"/>
        <v>100</v>
      </c>
      <c r="W17" s="290">
        <f t="shared" si="2"/>
        <v>100</v>
      </c>
      <c r="X17" s="290">
        <f t="shared" si="2"/>
        <v>100</v>
      </c>
      <c r="Y17" s="290">
        <f t="shared" si="2"/>
        <v>100</v>
      </c>
      <c r="Z17" s="290">
        <f t="shared" si="2"/>
        <v>100</v>
      </c>
      <c r="AA17" s="290">
        <f t="shared" si="2"/>
        <v>100</v>
      </c>
      <c r="AB17" s="290">
        <f t="shared" si="2"/>
        <v>100</v>
      </c>
      <c r="AC17" s="290">
        <f t="shared" si="2"/>
        <v>100</v>
      </c>
      <c r="AD17" s="290">
        <f t="shared" si="2"/>
        <v>100</v>
      </c>
      <c r="AE17" s="290">
        <f t="shared" si="2"/>
        <v>100</v>
      </c>
      <c r="AF17" s="290">
        <f t="shared" si="2"/>
        <v>100</v>
      </c>
      <c r="AG17" s="290">
        <f t="shared" si="2"/>
        <v>100</v>
      </c>
      <c r="AH17" s="290">
        <f t="shared" si="2"/>
        <v>100</v>
      </c>
      <c r="AI17" s="290">
        <f t="shared" si="2"/>
        <v>100</v>
      </c>
      <c r="AJ17" s="290">
        <f t="shared" si="2"/>
        <v>100</v>
      </c>
      <c r="AK17" s="290">
        <f t="shared" si="2"/>
        <v>100</v>
      </c>
      <c r="AL17" s="290">
        <f t="shared" si="2"/>
        <v>100</v>
      </c>
      <c r="AM17" s="290">
        <f t="shared" si="2"/>
        <v>100</v>
      </c>
      <c r="AN17" s="290">
        <f t="shared" si="2"/>
        <v>100</v>
      </c>
      <c r="AO17" s="290">
        <f t="shared" si="2"/>
        <v>100</v>
      </c>
      <c r="AP17" s="290">
        <f t="shared" si="2"/>
        <v>100</v>
      </c>
      <c r="AQ17" s="290">
        <f t="shared" si="2"/>
        <v>100</v>
      </c>
      <c r="AR17" s="290">
        <f t="shared" si="2"/>
        <v>100</v>
      </c>
      <c r="AS17" s="290">
        <f t="shared" si="2"/>
        <v>100</v>
      </c>
      <c r="AT17" s="290">
        <f t="shared" si="2"/>
        <v>100</v>
      </c>
      <c r="AU17" s="290">
        <f t="shared" si="2"/>
        <v>100</v>
      </c>
      <c r="AV17" s="290">
        <f t="shared" si="2"/>
        <v>100</v>
      </c>
      <c r="AW17" s="290">
        <f t="shared" si="2"/>
        <v>100</v>
      </c>
      <c r="AX17" s="290">
        <f t="shared" si="2"/>
        <v>100</v>
      </c>
      <c r="AY17" s="290">
        <f t="shared" si="2"/>
        <v>100</v>
      </c>
      <c r="AZ17" s="290">
        <f t="shared" si="2"/>
        <v>100</v>
      </c>
      <c r="BA17" s="290">
        <f t="shared" si="2"/>
        <v>100</v>
      </c>
      <c r="BB17" s="290">
        <f t="shared" si="2"/>
        <v>100</v>
      </c>
      <c r="BC17" s="290">
        <f t="shared" si="2"/>
        <v>100</v>
      </c>
      <c r="BD17" s="290">
        <f t="shared" si="2"/>
        <v>100</v>
      </c>
      <c r="BE17" s="290">
        <f t="shared" si="2"/>
        <v>100</v>
      </c>
      <c r="BF17" s="290">
        <f t="shared" si="2"/>
        <v>100</v>
      </c>
      <c r="BG17" s="290">
        <f t="shared" si="2"/>
        <v>100</v>
      </c>
      <c r="BH17" s="290">
        <f t="shared" si="2"/>
        <v>100</v>
      </c>
      <c r="BI17" s="290">
        <f t="shared" si="2"/>
        <v>100</v>
      </c>
      <c r="BJ17" s="290">
        <f t="shared" si="2"/>
        <v>100</v>
      </c>
      <c r="BK17" s="290">
        <f t="shared" si="2"/>
        <v>100</v>
      </c>
      <c r="BL17" s="290">
        <f t="shared" si="2"/>
        <v>100</v>
      </c>
      <c r="BM17" s="290">
        <f t="shared" si="2"/>
        <v>100</v>
      </c>
      <c r="BN17" s="290">
        <f t="shared" si="2"/>
        <v>100</v>
      </c>
      <c r="BO17" s="290">
        <f t="shared" si="2"/>
        <v>100</v>
      </c>
      <c r="BP17" s="290">
        <f t="shared" ref="BP17:BZ17" si="3">BO17</f>
        <v>100</v>
      </c>
      <c r="BQ17" s="290">
        <f t="shared" si="3"/>
        <v>100</v>
      </c>
      <c r="BR17" s="290">
        <f t="shared" si="3"/>
        <v>100</v>
      </c>
      <c r="BS17" s="290">
        <f t="shared" si="3"/>
        <v>100</v>
      </c>
      <c r="BT17" s="290">
        <f t="shared" si="3"/>
        <v>100</v>
      </c>
      <c r="BU17" s="290">
        <f t="shared" si="3"/>
        <v>100</v>
      </c>
      <c r="BV17" s="290">
        <f t="shared" si="3"/>
        <v>100</v>
      </c>
      <c r="BW17" s="290">
        <f t="shared" si="3"/>
        <v>100</v>
      </c>
      <c r="BX17" s="290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4">D16*D17/1000</f>
        <v>0</v>
      </c>
      <c r="E19" s="418">
        <f t="shared" si="4"/>
        <v>0</v>
      </c>
      <c r="F19" s="418">
        <f t="shared" si="4"/>
        <v>0</v>
      </c>
      <c r="G19" s="418">
        <f>G16*G17</f>
        <v>0</v>
      </c>
      <c r="H19" s="418">
        <f t="shared" si="4"/>
        <v>0</v>
      </c>
      <c r="I19" s="418">
        <f t="shared" si="4"/>
        <v>0</v>
      </c>
      <c r="J19" s="418">
        <f t="shared" si="4"/>
        <v>0</v>
      </c>
      <c r="K19" s="418">
        <f t="shared" si="4"/>
        <v>0</v>
      </c>
      <c r="L19" s="439">
        <f t="shared" si="4"/>
        <v>0.98000000000000009</v>
      </c>
      <c r="M19" s="439">
        <f t="shared" si="4"/>
        <v>0</v>
      </c>
      <c r="N19" s="439">
        <f t="shared" si="4"/>
        <v>0.20799999999999999</v>
      </c>
      <c r="O19" s="439">
        <f t="shared" si="4"/>
        <v>0</v>
      </c>
      <c r="P19" s="439">
        <f t="shared" si="4"/>
        <v>0</v>
      </c>
      <c r="Q19" s="439">
        <f>Q16*Q17</f>
        <v>0</v>
      </c>
      <c r="R19" s="439">
        <f t="shared" si="4"/>
        <v>0</v>
      </c>
      <c r="S19" s="439">
        <f>S16*S17/1000</f>
        <v>0</v>
      </c>
      <c r="T19" s="439">
        <f t="shared" si="4"/>
        <v>0</v>
      </c>
      <c r="U19" s="439">
        <f t="shared" si="4"/>
        <v>0</v>
      </c>
      <c r="V19" s="439">
        <f t="shared" si="4"/>
        <v>2.1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20</v>
      </c>
      <c r="AB19" s="439">
        <f t="shared" si="4"/>
        <v>0</v>
      </c>
      <c r="AC19" s="439">
        <f t="shared" si="4"/>
        <v>0.4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0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0.3</v>
      </c>
      <c r="AU19" s="439">
        <f t="shared" si="4"/>
        <v>0</v>
      </c>
      <c r="AV19" s="439">
        <f t="shared" si="4"/>
        <v>6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6</v>
      </c>
      <c r="BI19" s="439">
        <f t="shared" si="4"/>
        <v>0</v>
      </c>
      <c r="BJ19" s="439">
        <f t="shared" si="4"/>
        <v>19.100000000000001</v>
      </c>
      <c r="BK19" s="439">
        <f t="shared" si="4"/>
        <v>1.3</v>
      </c>
      <c r="BL19" s="439">
        <f t="shared" si="4"/>
        <v>1</v>
      </c>
      <c r="BM19" s="439">
        <f t="shared" si="4"/>
        <v>0</v>
      </c>
      <c r="BN19" s="439">
        <f t="shared" si="4"/>
        <v>0</v>
      </c>
      <c r="BO19" s="439">
        <f t="shared" si="4"/>
        <v>3.5</v>
      </c>
      <c r="BP19" s="439">
        <f t="shared" ref="BP19:BZ19" si="5">BP16*BP17/1000</f>
        <v>0</v>
      </c>
      <c r="BQ19" s="439">
        <f t="shared" si="5"/>
        <v>0</v>
      </c>
      <c r="BR19" s="439">
        <f t="shared" si="5"/>
        <v>0</v>
      </c>
      <c r="BS19" s="439">
        <f t="shared" si="5"/>
        <v>0</v>
      </c>
      <c r="BT19" s="439">
        <f t="shared" si="5"/>
        <v>0</v>
      </c>
      <c r="BU19" s="439">
        <f t="shared" si="5"/>
        <v>0</v>
      </c>
      <c r="BV19" s="439">
        <f t="shared" si="5"/>
        <v>0</v>
      </c>
      <c r="BW19" s="439">
        <f t="shared" si="5"/>
        <v>0</v>
      </c>
      <c r="BX19" s="439">
        <f t="shared" si="5"/>
        <v>4</v>
      </c>
      <c r="BY19" s="399">
        <f t="shared" si="5"/>
        <v>0</v>
      </c>
      <c r="BZ19" s="396">
        <f t="shared" si="5"/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20">
        <f>ССЫЛКИ!C3</f>
        <v>590</v>
      </c>
      <c r="F20" s="420">
        <f>ССЫЛКИ!D3</f>
        <v>590</v>
      </c>
      <c r="G20" s="420">
        <f>ССЫЛКИ!E3</f>
        <v>11</v>
      </c>
      <c r="H20" s="420">
        <f>ССЫЛКИ!F3</f>
        <v>400</v>
      </c>
      <c r="I20" s="420">
        <f>ССЫЛКИ!G3</f>
        <v>200</v>
      </c>
      <c r="J20" s="420">
        <f>ССЫЛКИ!H3</f>
        <v>105</v>
      </c>
      <c r="K20" s="42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</row>
    <row r="21" spans="1:79" ht="15.75" customHeight="1">
      <c r="A21" s="593" t="s">
        <v>56</v>
      </c>
      <c r="B21" s="594"/>
      <c r="C21" s="446">
        <f>SUM(D21:BZ21)</f>
        <v>7442</v>
      </c>
      <c r="D21" s="433">
        <f t="shared" ref="D21:BZ21" si="6">D19*D20</f>
        <v>0</v>
      </c>
      <c r="E21" s="429">
        <f t="shared" si="6"/>
        <v>0</v>
      </c>
      <c r="F21" s="437">
        <f t="shared" si="6"/>
        <v>0</v>
      </c>
      <c r="G21" s="418">
        <f t="shared" si="6"/>
        <v>0</v>
      </c>
      <c r="H21" s="418">
        <f t="shared" si="6"/>
        <v>0</v>
      </c>
      <c r="I21" s="418">
        <f t="shared" si="6"/>
        <v>0</v>
      </c>
      <c r="J21" s="418">
        <f t="shared" si="6"/>
        <v>0</v>
      </c>
      <c r="K21" s="418">
        <f t="shared" si="6"/>
        <v>0</v>
      </c>
      <c r="L21" s="439">
        <f t="shared" si="6"/>
        <v>131.32000000000002</v>
      </c>
      <c r="M21" s="439">
        <f t="shared" si="6"/>
        <v>0</v>
      </c>
      <c r="N21" s="439">
        <f t="shared" si="6"/>
        <v>2.08</v>
      </c>
      <c r="O21" s="439">
        <f t="shared" si="6"/>
        <v>0</v>
      </c>
      <c r="P21" s="439">
        <f t="shared" si="6"/>
        <v>0</v>
      </c>
      <c r="Q21" s="439">
        <f t="shared" si="6"/>
        <v>0</v>
      </c>
      <c r="R21" s="439">
        <f t="shared" si="6"/>
        <v>0</v>
      </c>
      <c r="S21" s="439">
        <f t="shared" si="6"/>
        <v>0</v>
      </c>
      <c r="T21" s="439">
        <f t="shared" si="6"/>
        <v>0</v>
      </c>
      <c r="U21" s="439">
        <f t="shared" si="6"/>
        <v>0</v>
      </c>
      <c r="V21" s="439">
        <f t="shared" si="6"/>
        <v>630</v>
      </c>
      <c r="W21" s="439">
        <f t="shared" si="6"/>
        <v>0</v>
      </c>
      <c r="X21" s="439">
        <f t="shared" si="6"/>
        <v>0</v>
      </c>
      <c r="Y21" s="439">
        <f t="shared" si="6"/>
        <v>0</v>
      </c>
      <c r="Z21" s="439">
        <f t="shared" si="6"/>
        <v>0</v>
      </c>
      <c r="AA21" s="439">
        <f t="shared" si="6"/>
        <v>1700</v>
      </c>
      <c r="AB21" s="439">
        <f t="shared" si="6"/>
        <v>0</v>
      </c>
      <c r="AC21" s="439">
        <f t="shared" si="6"/>
        <v>76</v>
      </c>
      <c r="AD21" s="439">
        <f t="shared" si="6"/>
        <v>0</v>
      </c>
      <c r="AE21" s="439">
        <f t="shared" si="6"/>
        <v>0</v>
      </c>
      <c r="AF21" s="439">
        <f t="shared" si="6"/>
        <v>0</v>
      </c>
      <c r="AG21" s="439">
        <f t="shared" si="6"/>
        <v>0</v>
      </c>
      <c r="AH21" s="439">
        <f t="shared" si="6"/>
        <v>0</v>
      </c>
      <c r="AI21" s="439">
        <f t="shared" si="6"/>
        <v>0</v>
      </c>
      <c r="AJ21" s="439">
        <f t="shared" si="6"/>
        <v>0</v>
      </c>
      <c r="AK21" s="439">
        <f t="shared" si="6"/>
        <v>0</v>
      </c>
      <c r="AL21" s="439">
        <f t="shared" si="6"/>
        <v>0</v>
      </c>
      <c r="AM21" s="439">
        <f t="shared" si="6"/>
        <v>0</v>
      </c>
      <c r="AN21" s="439">
        <f t="shared" si="6"/>
        <v>0</v>
      </c>
      <c r="AO21" s="439">
        <f t="shared" si="6"/>
        <v>0</v>
      </c>
      <c r="AP21" s="439">
        <f t="shared" si="6"/>
        <v>0</v>
      </c>
      <c r="AQ21" s="439">
        <f t="shared" si="6"/>
        <v>0</v>
      </c>
      <c r="AR21" s="439">
        <f t="shared" si="6"/>
        <v>0</v>
      </c>
      <c r="AS21" s="439">
        <f t="shared" si="6"/>
        <v>0</v>
      </c>
      <c r="AT21" s="439">
        <f t="shared" si="6"/>
        <v>291</v>
      </c>
      <c r="AU21" s="439">
        <f t="shared" si="6"/>
        <v>0</v>
      </c>
      <c r="AV21" s="439">
        <f t="shared" si="6"/>
        <v>570</v>
      </c>
      <c r="AW21" s="439">
        <f t="shared" si="6"/>
        <v>0</v>
      </c>
      <c r="AX21" s="439">
        <f t="shared" si="6"/>
        <v>0</v>
      </c>
      <c r="AY21" s="439">
        <f t="shared" si="6"/>
        <v>0</v>
      </c>
      <c r="AZ21" s="439">
        <f t="shared" si="6"/>
        <v>0</v>
      </c>
      <c r="BA21" s="439">
        <f t="shared" si="6"/>
        <v>0</v>
      </c>
      <c r="BB21" s="439">
        <f t="shared" si="6"/>
        <v>0</v>
      </c>
      <c r="BC21" s="439">
        <f t="shared" si="6"/>
        <v>0</v>
      </c>
      <c r="BD21" s="439">
        <f t="shared" si="6"/>
        <v>0</v>
      </c>
      <c r="BE21" s="439">
        <f t="shared" si="6"/>
        <v>0</v>
      </c>
      <c r="BF21" s="439">
        <f t="shared" si="6"/>
        <v>0</v>
      </c>
      <c r="BG21" s="439">
        <f t="shared" si="6"/>
        <v>0</v>
      </c>
      <c r="BH21" s="439">
        <f t="shared" si="6"/>
        <v>2640</v>
      </c>
      <c r="BI21" s="439">
        <f t="shared" si="6"/>
        <v>0</v>
      </c>
      <c r="BJ21" s="439">
        <f t="shared" si="6"/>
        <v>878.6</v>
      </c>
      <c r="BK21" s="439">
        <f t="shared" si="6"/>
        <v>45.5</v>
      </c>
      <c r="BL21" s="439">
        <f t="shared" si="6"/>
        <v>60</v>
      </c>
      <c r="BM21" s="439">
        <f t="shared" si="6"/>
        <v>0</v>
      </c>
      <c r="BN21" s="439">
        <f t="shared" si="6"/>
        <v>0</v>
      </c>
      <c r="BO21" s="439">
        <f t="shared" si="6"/>
        <v>185.5</v>
      </c>
      <c r="BP21" s="439">
        <f t="shared" si="6"/>
        <v>0</v>
      </c>
      <c r="BQ21" s="439">
        <f t="shared" si="6"/>
        <v>0</v>
      </c>
      <c r="BR21" s="439">
        <f t="shared" si="6"/>
        <v>0</v>
      </c>
      <c r="BS21" s="439">
        <f t="shared" si="6"/>
        <v>0</v>
      </c>
      <c r="BT21" s="439">
        <f t="shared" si="6"/>
        <v>0</v>
      </c>
      <c r="BU21" s="439">
        <f t="shared" si="6"/>
        <v>0</v>
      </c>
      <c r="BV21" s="439">
        <f t="shared" si="6"/>
        <v>0</v>
      </c>
      <c r="BW21" s="439">
        <f t="shared" si="6"/>
        <v>0</v>
      </c>
      <c r="BX21" s="439">
        <f t="shared" si="6"/>
        <v>232</v>
      </c>
      <c r="BY21" s="399">
        <f t="shared" si="6"/>
        <v>0</v>
      </c>
      <c r="BZ21" s="396">
        <f t="shared" si="6"/>
        <v>0</v>
      </c>
    </row>
    <row r="22" spans="1:79" ht="15.75" customHeight="1">
      <c r="A22" s="593" t="s">
        <v>57</v>
      </c>
      <c r="B22" s="594"/>
      <c r="C22" s="448">
        <f>C21/C18</f>
        <v>74.42</v>
      </c>
      <c r="D22" s="455"/>
      <c r="E22" s="455"/>
      <c r="F22" s="455"/>
      <c r="G22" s="455"/>
      <c r="H22" s="455"/>
      <c r="I22" s="455"/>
      <c r="J22" s="455"/>
      <c r="K22" s="455"/>
      <c r="L22" s="455"/>
      <c r="M22" s="454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</row>
    <row r="23" spans="1:79" ht="13.9" hidden="1" customHeight="1">
      <c r="B23">
        <f ca="1">SUMPRODUCT(SIGN(CELL("width",OFFSET(D21,,N(INDEX(COLUMN(D21:BZ21)-COLUMN(D21),))))),D21:BZ21)</f>
        <v>7442</v>
      </c>
      <c r="G23">
        <f>ROUND((((71.71-C22))*100+SUM(N8:O14)),4)</f>
        <v>-268.92</v>
      </c>
      <c r="L23">
        <f>ROUND((((71.71-C22))*100+SUM(N8:O14)),4)</f>
        <v>-268.92</v>
      </c>
    </row>
    <row r="24" spans="1:79" ht="15.6" hidden="1" customHeight="1">
      <c r="B24" s="202"/>
      <c r="BY24" t="str">
        <f>IF(BY21=BY52,"х",FALSE)</f>
        <v>х</v>
      </c>
      <c r="BZ24" t="str">
        <f>IF(BZ21=BZ52,"х",FALSE)</f>
        <v>х</v>
      </c>
    </row>
    <row r="25" spans="1:79" ht="13.9" hidden="1" customHeight="1"/>
    <row r="26" spans="1:79" ht="15.6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9.8000000000000007</v>
      </c>
      <c r="M28" s="15">
        <f t="shared" si="7"/>
        <v>0</v>
      </c>
      <c r="N28" s="15">
        <f t="shared" si="7"/>
        <v>2.08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21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4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60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60</v>
      </c>
      <c r="BI28" s="15">
        <f t="shared" si="7"/>
        <v>0</v>
      </c>
      <c r="BJ28" s="15">
        <f t="shared" si="7"/>
        <v>191</v>
      </c>
      <c r="BK28" s="15">
        <f t="shared" si="7"/>
        <v>13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35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40</v>
      </c>
      <c r="BY28" s="16">
        <f>SUM(BY8:BY15)</f>
        <v>0</v>
      </c>
      <c r="BZ28" s="16">
        <f>SUM(BZ8:BZ15)</f>
        <v>0</v>
      </c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9">D29</f>
        <v>100</v>
      </c>
      <c r="F29" s="79">
        <f t="shared" si="9"/>
        <v>100</v>
      </c>
      <c r="G29" s="79">
        <f t="shared" si="9"/>
        <v>100</v>
      </c>
      <c r="H29" s="79">
        <f t="shared" si="9"/>
        <v>100</v>
      </c>
      <c r="I29" s="79">
        <f t="shared" si="9"/>
        <v>100</v>
      </c>
      <c r="J29" s="79">
        <f t="shared" si="9"/>
        <v>100</v>
      </c>
      <c r="K29" s="79">
        <f t="shared" si="9"/>
        <v>100</v>
      </c>
      <c r="L29" s="79">
        <f t="shared" si="9"/>
        <v>100</v>
      </c>
      <c r="M29" s="79">
        <f t="shared" si="9"/>
        <v>100</v>
      </c>
      <c r="N29" s="79">
        <f t="shared" si="9"/>
        <v>100</v>
      </c>
      <c r="O29" s="79">
        <f t="shared" si="9"/>
        <v>100</v>
      </c>
      <c r="P29" s="79">
        <f t="shared" si="9"/>
        <v>100</v>
      </c>
      <c r="Q29" s="79">
        <f t="shared" si="9"/>
        <v>100</v>
      </c>
      <c r="R29" s="79">
        <f t="shared" si="9"/>
        <v>100</v>
      </c>
      <c r="S29" s="79">
        <f t="shared" si="9"/>
        <v>100</v>
      </c>
      <c r="T29" s="79">
        <f t="shared" si="9"/>
        <v>100</v>
      </c>
      <c r="U29" s="79">
        <f t="shared" si="9"/>
        <v>100</v>
      </c>
      <c r="V29" s="79">
        <f t="shared" si="9"/>
        <v>100</v>
      </c>
      <c r="W29" s="79">
        <f t="shared" si="9"/>
        <v>100</v>
      </c>
      <c r="X29" s="79">
        <f t="shared" si="9"/>
        <v>100</v>
      </c>
      <c r="Y29" s="79">
        <f t="shared" si="9"/>
        <v>100</v>
      </c>
      <c r="Z29" s="79">
        <f t="shared" si="9"/>
        <v>100</v>
      </c>
      <c r="AA29" s="79">
        <f t="shared" si="9"/>
        <v>100</v>
      </c>
      <c r="AB29" s="79">
        <f t="shared" si="9"/>
        <v>100</v>
      </c>
      <c r="AC29" s="79">
        <f t="shared" si="9"/>
        <v>100</v>
      </c>
      <c r="AD29" s="79">
        <f t="shared" si="9"/>
        <v>100</v>
      </c>
      <c r="AE29" s="79">
        <f t="shared" si="9"/>
        <v>100</v>
      </c>
      <c r="AF29" s="79">
        <f t="shared" si="9"/>
        <v>100</v>
      </c>
      <c r="AG29" s="79">
        <f t="shared" si="9"/>
        <v>100</v>
      </c>
      <c r="AH29" s="79">
        <f t="shared" si="9"/>
        <v>100</v>
      </c>
      <c r="AI29" s="79">
        <f t="shared" si="9"/>
        <v>100</v>
      </c>
      <c r="AJ29" s="79">
        <f t="shared" si="9"/>
        <v>100</v>
      </c>
      <c r="AK29" s="79">
        <f t="shared" si="9"/>
        <v>100</v>
      </c>
      <c r="AL29" s="79">
        <f t="shared" si="9"/>
        <v>100</v>
      </c>
      <c r="AM29" s="79">
        <f t="shared" si="9"/>
        <v>100</v>
      </c>
      <c r="AN29" s="79">
        <f t="shared" si="9"/>
        <v>100</v>
      </c>
      <c r="AO29" s="79">
        <f t="shared" si="9"/>
        <v>100</v>
      </c>
      <c r="AP29" s="79">
        <f t="shared" si="9"/>
        <v>100</v>
      </c>
      <c r="AQ29" s="79">
        <f t="shared" si="9"/>
        <v>100</v>
      </c>
      <c r="AR29" s="79">
        <f t="shared" si="9"/>
        <v>100</v>
      </c>
      <c r="AS29" s="79">
        <f t="shared" si="9"/>
        <v>100</v>
      </c>
      <c r="AT29" s="79">
        <f t="shared" si="9"/>
        <v>100</v>
      </c>
      <c r="AU29" s="79">
        <f t="shared" si="9"/>
        <v>100</v>
      </c>
      <c r="AV29" s="79">
        <f t="shared" si="9"/>
        <v>100</v>
      </c>
      <c r="AW29" s="79">
        <f t="shared" si="9"/>
        <v>100</v>
      </c>
      <c r="AX29" s="79">
        <f t="shared" si="9"/>
        <v>100</v>
      </c>
      <c r="AY29" s="79">
        <f t="shared" si="9"/>
        <v>100</v>
      </c>
      <c r="AZ29" s="79">
        <f t="shared" si="9"/>
        <v>100</v>
      </c>
      <c r="BA29" s="79">
        <f t="shared" si="9"/>
        <v>100</v>
      </c>
      <c r="BB29" s="79">
        <f t="shared" si="9"/>
        <v>100</v>
      </c>
      <c r="BC29" s="79">
        <f t="shared" si="9"/>
        <v>100</v>
      </c>
      <c r="BD29" s="79">
        <f t="shared" si="9"/>
        <v>100</v>
      </c>
      <c r="BE29" s="79">
        <f t="shared" si="9"/>
        <v>100</v>
      </c>
      <c r="BF29" s="79">
        <f t="shared" si="9"/>
        <v>100</v>
      </c>
      <c r="BG29" s="79">
        <f t="shared" si="9"/>
        <v>100</v>
      </c>
      <c r="BH29" s="79">
        <f t="shared" si="9"/>
        <v>100</v>
      </c>
      <c r="BI29" s="79">
        <f t="shared" si="9"/>
        <v>100</v>
      </c>
      <c r="BJ29" s="79">
        <f t="shared" si="9"/>
        <v>100</v>
      </c>
      <c r="BK29" s="79">
        <f t="shared" si="9"/>
        <v>100</v>
      </c>
      <c r="BL29" s="79">
        <f t="shared" si="9"/>
        <v>100</v>
      </c>
      <c r="BM29" s="79">
        <f t="shared" si="9"/>
        <v>100</v>
      </c>
      <c r="BN29" s="79">
        <f t="shared" si="9"/>
        <v>100</v>
      </c>
      <c r="BO29" s="79">
        <f t="shared" si="9"/>
        <v>100</v>
      </c>
      <c r="BP29" s="79">
        <f t="shared" si="9"/>
        <v>100</v>
      </c>
      <c r="BQ29" s="79">
        <f t="shared" ref="BQ29:BZ29" si="10">BP29</f>
        <v>100</v>
      </c>
      <c r="BR29" s="79">
        <f t="shared" si="10"/>
        <v>100</v>
      </c>
      <c r="BS29" s="79">
        <f t="shared" si="10"/>
        <v>100</v>
      </c>
      <c r="BT29" s="79">
        <f t="shared" si="10"/>
        <v>100</v>
      </c>
      <c r="BU29" s="79">
        <f t="shared" si="10"/>
        <v>100</v>
      </c>
      <c r="BV29" s="79">
        <f t="shared" si="10"/>
        <v>100</v>
      </c>
      <c r="BW29" s="79">
        <f t="shared" si="10"/>
        <v>100</v>
      </c>
      <c r="BX29" s="79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customHeigh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 t="s">
        <v>55</v>
      </c>
      <c r="B31" s="589"/>
      <c r="C31" s="20"/>
      <c r="D31" s="80">
        <f>D28*D29/1000</f>
        <v>0</v>
      </c>
      <c r="E31" s="80">
        <f t="shared" ref="E31:J31" si="11">E28*E29/1000</f>
        <v>0</v>
      </c>
      <c r="F31" s="80">
        <f t="shared" si="11"/>
        <v>0</v>
      </c>
      <c r="G31" s="80">
        <f>G28*G29</f>
        <v>0</v>
      </c>
      <c r="H31" s="80">
        <f t="shared" si="11"/>
        <v>0</v>
      </c>
      <c r="I31" s="80">
        <f t="shared" si="11"/>
        <v>0</v>
      </c>
      <c r="J31" s="80">
        <f t="shared" si="11"/>
        <v>0</v>
      </c>
      <c r="K31" s="91">
        <f>K28*K29</f>
        <v>0</v>
      </c>
      <c r="L31" s="40">
        <f t="shared" ref="L31:BW31" si="12">L28*L29/1000</f>
        <v>0.98000000000000009</v>
      </c>
      <c r="M31" s="40">
        <f t="shared" si="12"/>
        <v>0</v>
      </c>
      <c r="N31" s="40">
        <f t="shared" si="12"/>
        <v>0.20799999999999999</v>
      </c>
      <c r="O31" s="40">
        <f t="shared" si="12"/>
        <v>0</v>
      </c>
      <c r="P31" s="40">
        <f t="shared" si="12"/>
        <v>0</v>
      </c>
      <c r="Q31" s="40">
        <f>Q28*Q29</f>
        <v>0</v>
      </c>
      <c r="R31" s="40">
        <f t="shared" si="12"/>
        <v>0</v>
      </c>
      <c r="S31" s="40">
        <f>S28*S29/1000</f>
        <v>0</v>
      </c>
      <c r="T31" s="40">
        <f t="shared" si="12"/>
        <v>0</v>
      </c>
      <c r="U31" s="40">
        <f t="shared" si="12"/>
        <v>0</v>
      </c>
      <c r="V31" s="40">
        <f t="shared" si="12"/>
        <v>2.1</v>
      </c>
      <c r="W31" s="40">
        <f t="shared" si="12"/>
        <v>0</v>
      </c>
      <c r="X31" s="40">
        <f t="shared" si="12"/>
        <v>0</v>
      </c>
      <c r="Y31" s="40">
        <f t="shared" si="12"/>
        <v>0</v>
      </c>
      <c r="Z31" s="40">
        <f t="shared" si="12"/>
        <v>0</v>
      </c>
      <c r="AA31" s="40">
        <f t="shared" si="12"/>
        <v>20</v>
      </c>
      <c r="AB31" s="40">
        <f t="shared" si="12"/>
        <v>0</v>
      </c>
      <c r="AC31" s="40">
        <f t="shared" si="12"/>
        <v>0.4</v>
      </c>
      <c r="AD31" s="40">
        <f t="shared" si="12"/>
        <v>0</v>
      </c>
      <c r="AE31" s="40">
        <f t="shared" si="12"/>
        <v>0</v>
      </c>
      <c r="AF31" s="40">
        <f t="shared" si="12"/>
        <v>0</v>
      </c>
      <c r="AG31" s="40">
        <f t="shared" si="12"/>
        <v>0</v>
      </c>
      <c r="AH31" s="40">
        <f t="shared" si="12"/>
        <v>0</v>
      </c>
      <c r="AI31" s="40">
        <f t="shared" si="12"/>
        <v>0</v>
      </c>
      <c r="AJ31" s="40">
        <f t="shared" si="12"/>
        <v>0</v>
      </c>
      <c r="AK31" s="40">
        <f t="shared" si="12"/>
        <v>0</v>
      </c>
      <c r="AL31" s="40">
        <f t="shared" si="12"/>
        <v>0</v>
      </c>
      <c r="AM31" s="40">
        <f t="shared" si="12"/>
        <v>0</v>
      </c>
      <c r="AN31" s="40">
        <f t="shared" si="12"/>
        <v>0</v>
      </c>
      <c r="AO31" s="40">
        <f t="shared" si="12"/>
        <v>0</v>
      </c>
      <c r="AP31" s="40">
        <f t="shared" si="12"/>
        <v>0</v>
      </c>
      <c r="AQ31" s="40">
        <f t="shared" si="12"/>
        <v>0</v>
      </c>
      <c r="AR31" s="40">
        <f t="shared" si="12"/>
        <v>0</v>
      </c>
      <c r="AS31" s="40">
        <f t="shared" si="12"/>
        <v>0</v>
      </c>
      <c r="AT31" s="40">
        <f t="shared" si="12"/>
        <v>0.3</v>
      </c>
      <c r="AU31" s="40">
        <f t="shared" si="12"/>
        <v>0</v>
      </c>
      <c r="AV31" s="40">
        <f t="shared" si="12"/>
        <v>6</v>
      </c>
      <c r="AW31" s="40">
        <f t="shared" si="12"/>
        <v>0</v>
      </c>
      <c r="AX31" s="40">
        <f t="shared" si="12"/>
        <v>0</v>
      </c>
      <c r="AY31" s="40">
        <f t="shared" si="12"/>
        <v>0</v>
      </c>
      <c r="AZ31" s="40">
        <f t="shared" si="12"/>
        <v>0</v>
      </c>
      <c r="BA31" s="40">
        <f t="shared" si="12"/>
        <v>0</v>
      </c>
      <c r="BB31" s="40">
        <f t="shared" si="12"/>
        <v>0</v>
      </c>
      <c r="BC31" s="40">
        <f t="shared" si="12"/>
        <v>0</v>
      </c>
      <c r="BD31" s="40">
        <f t="shared" si="12"/>
        <v>0</v>
      </c>
      <c r="BE31" s="40">
        <f t="shared" si="12"/>
        <v>0</v>
      </c>
      <c r="BF31" s="40">
        <f t="shared" si="12"/>
        <v>0</v>
      </c>
      <c r="BG31" s="40">
        <f t="shared" si="12"/>
        <v>0</v>
      </c>
      <c r="BH31" s="40">
        <f t="shared" si="12"/>
        <v>6</v>
      </c>
      <c r="BI31" s="40">
        <f t="shared" si="12"/>
        <v>0</v>
      </c>
      <c r="BJ31" s="40">
        <f t="shared" si="12"/>
        <v>19.100000000000001</v>
      </c>
      <c r="BK31" s="40">
        <f t="shared" si="12"/>
        <v>1.3</v>
      </c>
      <c r="BL31" s="40">
        <f t="shared" si="12"/>
        <v>1</v>
      </c>
      <c r="BM31" s="40">
        <f t="shared" si="12"/>
        <v>0</v>
      </c>
      <c r="BN31" s="40">
        <f t="shared" si="12"/>
        <v>0</v>
      </c>
      <c r="BO31" s="40">
        <f t="shared" si="12"/>
        <v>3.5</v>
      </c>
      <c r="BP31" s="40">
        <f t="shared" si="12"/>
        <v>0</v>
      </c>
      <c r="BQ31" s="40">
        <f t="shared" si="12"/>
        <v>0</v>
      </c>
      <c r="BR31" s="40">
        <f t="shared" si="12"/>
        <v>0</v>
      </c>
      <c r="BS31" s="40">
        <f t="shared" si="12"/>
        <v>0</v>
      </c>
      <c r="BT31" s="40">
        <f t="shared" si="12"/>
        <v>0</v>
      </c>
      <c r="BU31" s="40">
        <f t="shared" si="12"/>
        <v>0</v>
      </c>
      <c r="BV31" s="40">
        <f t="shared" si="12"/>
        <v>0</v>
      </c>
      <c r="BW31" s="40">
        <f t="shared" si="12"/>
        <v>0</v>
      </c>
      <c r="BX31" s="40">
        <f>BX28*BX29/1000</f>
        <v>4</v>
      </c>
      <c r="BY31" s="91">
        <f>BY28*BY29/1000</f>
        <v>0</v>
      </c>
      <c r="BZ31" s="91">
        <f>BZ28*BZ29</f>
        <v>0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3">E31*E32</f>
        <v>0</v>
      </c>
      <c r="F33" s="24">
        <f t="shared" si="13"/>
        <v>0</v>
      </c>
      <c r="G33" s="28">
        <f t="shared" si="13"/>
        <v>0</v>
      </c>
      <c r="H33" s="28">
        <f t="shared" si="13"/>
        <v>0</v>
      </c>
      <c r="I33" s="28">
        <f t="shared" si="13"/>
        <v>0</v>
      </c>
      <c r="J33" s="28">
        <f t="shared" si="13"/>
        <v>0</v>
      </c>
      <c r="K33" s="92">
        <f t="shared" si="13"/>
        <v>0</v>
      </c>
      <c r="L33" s="92">
        <f t="shared" si="13"/>
        <v>131.32000000000002</v>
      </c>
      <c r="M33" s="92">
        <f t="shared" si="13"/>
        <v>0</v>
      </c>
      <c r="N33" s="92">
        <f t="shared" si="13"/>
        <v>2.08</v>
      </c>
      <c r="O33" s="92">
        <f t="shared" si="13"/>
        <v>0</v>
      </c>
      <c r="P33" s="92">
        <f t="shared" si="13"/>
        <v>0</v>
      </c>
      <c r="Q33" s="92">
        <f t="shared" si="13"/>
        <v>0</v>
      </c>
      <c r="R33" s="92">
        <f t="shared" si="13"/>
        <v>0</v>
      </c>
      <c r="S33" s="92">
        <f t="shared" si="13"/>
        <v>0</v>
      </c>
      <c r="T33" s="92">
        <f t="shared" si="13"/>
        <v>0</v>
      </c>
      <c r="U33" s="92">
        <f t="shared" si="13"/>
        <v>0</v>
      </c>
      <c r="V33" s="92">
        <f t="shared" si="13"/>
        <v>630</v>
      </c>
      <c r="W33" s="92">
        <f t="shared" si="13"/>
        <v>0</v>
      </c>
      <c r="X33" s="92">
        <f t="shared" si="13"/>
        <v>0</v>
      </c>
      <c r="Y33" s="92">
        <f t="shared" si="13"/>
        <v>0</v>
      </c>
      <c r="Z33" s="92">
        <f t="shared" si="13"/>
        <v>0</v>
      </c>
      <c r="AA33" s="92">
        <f t="shared" si="13"/>
        <v>1700</v>
      </c>
      <c r="AB33" s="92">
        <f t="shared" si="13"/>
        <v>0</v>
      </c>
      <c r="AC33" s="92">
        <f t="shared" si="13"/>
        <v>76</v>
      </c>
      <c r="AD33" s="92">
        <f t="shared" si="13"/>
        <v>0</v>
      </c>
      <c r="AE33" s="92">
        <f t="shared" si="13"/>
        <v>0</v>
      </c>
      <c r="AF33" s="92">
        <f t="shared" si="13"/>
        <v>0</v>
      </c>
      <c r="AG33" s="92">
        <f t="shared" si="13"/>
        <v>0</v>
      </c>
      <c r="AH33" s="92">
        <f t="shared" si="13"/>
        <v>0</v>
      </c>
      <c r="AI33" s="92">
        <f t="shared" si="13"/>
        <v>0</v>
      </c>
      <c r="AJ33" s="92">
        <f t="shared" si="13"/>
        <v>0</v>
      </c>
      <c r="AK33" s="92">
        <f t="shared" si="13"/>
        <v>0</v>
      </c>
      <c r="AL33" s="92">
        <f t="shared" si="13"/>
        <v>0</v>
      </c>
      <c r="AM33" s="92">
        <f t="shared" si="13"/>
        <v>0</v>
      </c>
      <c r="AN33" s="92">
        <f t="shared" si="13"/>
        <v>0</v>
      </c>
      <c r="AO33" s="92">
        <f t="shared" si="13"/>
        <v>0</v>
      </c>
      <c r="AP33" s="92">
        <f t="shared" si="13"/>
        <v>0</v>
      </c>
      <c r="AQ33" s="92">
        <f t="shared" si="13"/>
        <v>0</v>
      </c>
      <c r="AR33" s="92">
        <f t="shared" si="13"/>
        <v>0</v>
      </c>
      <c r="AS33" s="92">
        <f t="shared" si="13"/>
        <v>0</v>
      </c>
      <c r="AT33" s="92">
        <f t="shared" si="13"/>
        <v>291</v>
      </c>
      <c r="AU33" s="92">
        <f t="shared" si="13"/>
        <v>0</v>
      </c>
      <c r="AV33" s="92">
        <f t="shared" si="13"/>
        <v>570</v>
      </c>
      <c r="AW33" s="92">
        <f t="shared" si="13"/>
        <v>0</v>
      </c>
      <c r="AX33" s="92">
        <f t="shared" si="13"/>
        <v>0</v>
      </c>
      <c r="AY33" s="92">
        <f t="shared" si="13"/>
        <v>0</v>
      </c>
      <c r="AZ33" s="92">
        <f t="shared" si="13"/>
        <v>0</v>
      </c>
      <c r="BA33" s="92">
        <f t="shared" si="13"/>
        <v>0</v>
      </c>
      <c r="BB33" s="92">
        <f t="shared" si="13"/>
        <v>0</v>
      </c>
      <c r="BC33" s="92">
        <f t="shared" si="13"/>
        <v>0</v>
      </c>
      <c r="BD33" s="92">
        <f t="shared" si="13"/>
        <v>0</v>
      </c>
      <c r="BE33" s="92">
        <f t="shared" si="13"/>
        <v>0</v>
      </c>
      <c r="BF33" s="92">
        <f t="shared" si="13"/>
        <v>0</v>
      </c>
      <c r="BG33" s="92">
        <f t="shared" si="13"/>
        <v>0</v>
      </c>
      <c r="BH33" s="92">
        <f t="shared" si="13"/>
        <v>2640</v>
      </c>
      <c r="BI33" s="92">
        <f t="shared" si="13"/>
        <v>0</v>
      </c>
      <c r="BJ33" s="92">
        <f t="shared" si="13"/>
        <v>878.6</v>
      </c>
      <c r="BK33" s="92">
        <f t="shared" si="13"/>
        <v>45.5</v>
      </c>
      <c r="BL33" s="92">
        <f t="shared" si="13"/>
        <v>60</v>
      </c>
      <c r="BM33" s="92">
        <f t="shared" si="13"/>
        <v>0</v>
      </c>
      <c r="BN33" s="92">
        <f t="shared" si="13"/>
        <v>0</v>
      </c>
      <c r="BO33" s="92">
        <f t="shared" si="13"/>
        <v>185.5</v>
      </c>
      <c r="BP33" s="92">
        <f t="shared" si="13"/>
        <v>0</v>
      </c>
      <c r="BQ33" s="92">
        <f t="shared" ref="BQ33:BW33" si="14">BQ31*BQ32</f>
        <v>0</v>
      </c>
      <c r="BR33" s="92">
        <f t="shared" si="14"/>
        <v>0</v>
      </c>
      <c r="BS33" s="92">
        <f t="shared" si="14"/>
        <v>0</v>
      </c>
      <c r="BT33" s="92">
        <f t="shared" si="14"/>
        <v>0</v>
      </c>
      <c r="BU33" s="92">
        <f t="shared" si="14"/>
        <v>0</v>
      </c>
      <c r="BV33" s="92">
        <f>BV31*BV32</f>
        <v>0</v>
      </c>
      <c r="BW33" s="92">
        <f t="shared" si="14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172"/>
      <c r="B36" s="196" t="s">
        <v>292</v>
      </c>
      <c r="C36" s="173"/>
      <c r="D36" s="173" t="str">
        <f>IF(D33=D50,"x")</f>
        <v>x</v>
      </c>
      <c r="E36" s="173"/>
      <c r="F36" s="173" t="str">
        <f>IF(F33=F50,"x")</f>
        <v>x</v>
      </c>
      <c r="G36" s="173"/>
      <c r="H36" s="173" t="str">
        <f>IF(H33=H50,"x")</f>
        <v>x</v>
      </c>
      <c r="I36" s="173" t="str">
        <f>IF(I33=I50,"x")</f>
        <v>x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203.2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713" t="s">
        <v>70</v>
      </c>
      <c r="B39" s="714"/>
      <c r="C39" s="198"/>
      <c r="D39" s="198"/>
      <c r="E39" s="344"/>
      <c r="F39" s="344"/>
      <c r="G39" s="344"/>
      <c r="H39" s="344"/>
      <c r="I39" s="344"/>
      <c r="J39" s="344"/>
      <c r="K39" s="344"/>
      <c r="L39" s="291">
        <v>5</v>
      </c>
      <c r="M39" s="344"/>
      <c r="N39" s="344">
        <v>1.45</v>
      </c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>
        <v>4</v>
      </c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>
        <v>22</v>
      </c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>
        <v>65</v>
      </c>
      <c r="BC39" s="344"/>
      <c r="BD39" s="344"/>
      <c r="BE39" s="344"/>
      <c r="BF39" s="344"/>
      <c r="BG39" s="344"/>
      <c r="BH39" s="344"/>
      <c r="BI39" s="344"/>
      <c r="BJ39" s="344">
        <v>30</v>
      </c>
      <c r="BK39" s="344">
        <v>15</v>
      </c>
      <c r="BL39" s="344">
        <v>18</v>
      </c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246">
        <f t="shared" ref="CA39:CA43" si="15">SUMPRODUCT($E39:$BZ39,$E$51:$BZ$51)/1000</f>
        <v>22.669499999999999</v>
      </c>
    </row>
    <row r="40" spans="1:79">
      <c r="A40" s="638" t="s">
        <v>346</v>
      </c>
      <c r="B40" s="639"/>
      <c r="C40" s="198"/>
      <c r="D40" s="198"/>
      <c r="E40" s="344"/>
      <c r="F40" s="344"/>
      <c r="G40" s="344"/>
      <c r="H40" s="344"/>
      <c r="I40" s="344"/>
      <c r="J40" s="344"/>
      <c r="K40" s="344"/>
      <c r="L40" s="344">
        <v>3</v>
      </c>
      <c r="M40" s="344"/>
      <c r="N40" s="344">
        <v>1.3</v>
      </c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>
        <v>60</v>
      </c>
      <c r="AM40" s="344"/>
      <c r="AN40" s="344"/>
      <c r="AO40" s="344"/>
      <c r="AP40" s="344"/>
      <c r="AQ40" s="344"/>
      <c r="AR40" s="344"/>
      <c r="AS40" s="344"/>
      <c r="AT40" s="344">
        <v>3</v>
      </c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>
        <v>60</v>
      </c>
      <c r="BI40" s="344"/>
      <c r="BJ40" s="291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246">
        <f t="shared" si="15"/>
        <v>34.225000000000001</v>
      </c>
    </row>
    <row r="41" spans="1:79">
      <c r="A41" s="638" t="s">
        <v>11</v>
      </c>
      <c r="B41" s="639"/>
      <c r="C41" s="198"/>
      <c r="D41" s="198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>
        <v>20</v>
      </c>
      <c r="S41" s="344"/>
      <c r="T41" s="344"/>
      <c r="U41" s="344"/>
      <c r="V41" s="344"/>
      <c r="W41" s="344"/>
      <c r="X41" s="344"/>
      <c r="Y41" s="344"/>
      <c r="Z41" s="344"/>
      <c r="AA41" s="291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246">
        <f t="shared" si="15"/>
        <v>5.2</v>
      </c>
    </row>
    <row r="42" spans="1:79">
      <c r="A42" s="638" t="s">
        <v>322</v>
      </c>
      <c r="B42" s="639"/>
      <c r="C42" s="198"/>
      <c r="D42" s="198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>
        <v>40</v>
      </c>
      <c r="BY42" s="344"/>
      <c r="BZ42" s="344"/>
      <c r="CA42" s="246">
        <f t="shared" si="15"/>
        <v>2.3199999999999998</v>
      </c>
    </row>
    <row r="43" spans="1:79">
      <c r="A43" s="642" t="s">
        <v>286</v>
      </c>
      <c r="B43" s="643"/>
      <c r="C43" s="35"/>
      <c r="D43" s="35"/>
      <c r="E43" s="291"/>
      <c r="F43" s="291"/>
      <c r="G43" s="291"/>
      <c r="H43" s="291"/>
      <c r="I43" s="291"/>
      <c r="J43" s="291"/>
      <c r="K43" s="291"/>
      <c r="L43" s="291"/>
      <c r="M43" s="291">
        <v>14</v>
      </c>
      <c r="N43" s="291"/>
      <c r="O43" s="291"/>
      <c r="P43" s="291">
        <v>1</v>
      </c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404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46">
        <f t="shared" si="15"/>
        <v>2.056</v>
      </c>
    </row>
    <row r="44" spans="1:79">
      <c r="A44" s="638" t="s">
        <v>61</v>
      </c>
      <c r="B44" s="639"/>
      <c r="C44" s="198"/>
      <c r="D44" s="198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>
        <v>1</v>
      </c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246">
        <f>SUMPRODUCT(K44:BZ44,K20:BZ20)/1000-SUMPRODUCT(Q44,Q20)/1000+Q20*Q44</f>
        <v>7.9494999999999996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"/>
    </row>
    <row r="46" spans="1:79" hidden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idden="1">
      <c r="A47" s="612"/>
      <c r="B47" s="613"/>
      <c r="C47" s="177"/>
      <c r="D47" s="177">
        <f t="shared" ref="D47:BO47" si="16">SUM(D39:D45)</f>
        <v>0</v>
      </c>
      <c r="E47" s="177">
        <f t="shared" si="16"/>
        <v>0</v>
      </c>
      <c r="F47" s="177">
        <f t="shared" si="16"/>
        <v>0</v>
      </c>
      <c r="G47" s="177">
        <f t="shared" si="16"/>
        <v>0</v>
      </c>
      <c r="H47" s="177">
        <f t="shared" si="16"/>
        <v>0</v>
      </c>
      <c r="I47" s="177">
        <f t="shared" si="16"/>
        <v>0</v>
      </c>
      <c r="J47" s="177">
        <f t="shared" si="16"/>
        <v>0</v>
      </c>
      <c r="K47" s="177">
        <f t="shared" si="16"/>
        <v>0</v>
      </c>
      <c r="L47" s="177">
        <f t="shared" si="16"/>
        <v>8</v>
      </c>
      <c r="M47" s="177">
        <f t="shared" si="16"/>
        <v>14</v>
      </c>
      <c r="N47" s="177">
        <f t="shared" si="16"/>
        <v>2.75</v>
      </c>
      <c r="O47" s="177">
        <f t="shared" si="16"/>
        <v>0</v>
      </c>
      <c r="P47" s="177">
        <f t="shared" si="16"/>
        <v>1</v>
      </c>
      <c r="Q47" s="177">
        <f t="shared" si="16"/>
        <v>1</v>
      </c>
      <c r="R47" s="177">
        <f t="shared" si="16"/>
        <v>20</v>
      </c>
      <c r="S47" s="177">
        <f t="shared" si="16"/>
        <v>0</v>
      </c>
      <c r="T47" s="177">
        <f t="shared" si="16"/>
        <v>0</v>
      </c>
      <c r="U47" s="177">
        <f t="shared" si="16"/>
        <v>0</v>
      </c>
      <c r="V47" s="177">
        <f t="shared" si="16"/>
        <v>0</v>
      </c>
      <c r="W47" s="177">
        <f t="shared" si="16"/>
        <v>0</v>
      </c>
      <c r="X47" s="177">
        <f t="shared" si="16"/>
        <v>0</v>
      </c>
      <c r="Y47" s="177">
        <f t="shared" si="16"/>
        <v>0</v>
      </c>
      <c r="Z47" s="177">
        <f t="shared" si="16"/>
        <v>0</v>
      </c>
      <c r="AA47" s="177">
        <f t="shared" si="16"/>
        <v>0</v>
      </c>
      <c r="AB47" s="177">
        <f t="shared" si="16"/>
        <v>0</v>
      </c>
      <c r="AC47" s="177">
        <f t="shared" si="16"/>
        <v>4</v>
      </c>
      <c r="AD47" s="177">
        <f t="shared" si="16"/>
        <v>0</v>
      </c>
      <c r="AE47" s="177">
        <f t="shared" si="16"/>
        <v>0</v>
      </c>
      <c r="AF47" s="177">
        <f t="shared" si="16"/>
        <v>0</v>
      </c>
      <c r="AG47" s="177">
        <f t="shared" si="16"/>
        <v>0</v>
      </c>
      <c r="AH47" s="177">
        <f t="shared" si="16"/>
        <v>0</v>
      </c>
      <c r="AI47" s="177">
        <f t="shared" si="16"/>
        <v>0</v>
      </c>
      <c r="AJ47" s="177">
        <f t="shared" si="16"/>
        <v>0</v>
      </c>
      <c r="AK47" s="177">
        <f t="shared" si="16"/>
        <v>0</v>
      </c>
      <c r="AL47" s="177">
        <f t="shared" si="16"/>
        <v>60</v>
      </c>
      <c r="AM47" s="177">
        <f t="shared" si="16"/>
        <v>0</v>
      </c>
      <c r="AN47" s="177">
        <f t="shared" si="16"/>
        <v>22</v>
      </c>
      <c r="AO47" s="177">
        <f t="shared" si="16"/>
        <v>0</v>
      </c>
      <c r="AP47" s="177">
        <f t="shared" si="16"/>
        <v>0</v>
      </c>
      <c r="AQ47" s="177">
        <f t="shared" si="16"/>
        <v>0</v>
      </c>
      <c r="AR47" s="177">
        <f t="shared" si="16"/>
        <v>0</v>
      </c>
      <c r="AS47" s="177">
        <f t="shared" si="16"/>
        <v>0</v>
      </c>
      <c r="AT47" s="177">
        <f t="shared" si="16"/>
        <v>3</v>
      </c>
      <c r="AU47" s="177">
        <f t="shared" si="16"/>
        <v>0</v>
      </c>
      <c r="AV47" s="177">
        <f t="shared" si="16"/>
        <v>0</v>
      </c>
      <c r="AW47" s="177">
        <f t="shared" si="16"/>
        <v>0</v>
      </c>
      <c r="AX47" s="177">
        <f t="shared" si="16"/>
        <v>0</v>
      </c>
      <c r="AY47" s="177">
        <f t="shared" si="16"/>
        <v>0</v>
      </c>
      <c r="AZ47" s="177">
        <f t="shared" si="16"/>
        <v>0</v>
      </c>
      <c r="BA47" s="177">
        <f t="shared" si="16"/>
        <v>0</v>
      </c>
      <c r="BB47" s="177">
        <f t="shared" si="16"/>
        <v>65</v>
      </c>
      <c r="BC47" s="177">
        <f t="shared" si="16"/>
        <v>0</v>
      </c>
      <c r="BD47" s="177">
        <f t="shared" si="16"/>
        <v>0</v>
      </c>
      <c r="BE47" s="177">
        <f t="shared" si="16"/>
        <v>0</v>
      </c>
      <c r="BF47" s="177">
        <f t="shared" si="16"/>
        <v>0</v>
      </c>
      <c r="BG47" s="177">
        <f t="shared" si="16"/>
        <v>0</v>
      </c>
      <c r="BH47" s="177">
        <f t="shared" si="16"/>
        <v>60</v>
      </c>
      <c r="BI47" s="177">
        <f t="shared" si="16"/>
        <v>0</v>
      </c>
      <c r="BJ47" s="177">
        <f t="shared" si="16"/>
        <v>30</v>
      </c>
      <c r="BK47" s="177">
        <f t="shared" si="16"/>
        <v>15</v>
      </c>
      <c r="BL47" s="177">
        <f t="shared" si="16"/>
        <v>18</v>
      </c>
      <c r="BM47" s="177">
        <f t="shared" si="16"/>
        <v>0</v>
      </c>
      <c r="BN47" s="177">
        <f t="shared" si="16"/>
        <v>0</v>
      </c>
      <c r="BO47" s="177">
        <f t="shared" si="16"/>
        <v>0</v>
      </c>
      <c r="BP47" s="177">
        <f t="shared" ref="BP47:BZ47" si="17">SUM(BP39:BP45)</f>
        <v>0</v>
      </c>
      <c r="BQ47" s="177">
        <f t="shared" si="17"/>
        <v>0</v>
      </c>
      <c r="BR47" s="177">
        <f t="shared" si="17"/>
        <v>0</v>
      </c>
      <c r="BS47" s="177">
        <f t="shared" si="17"/>
        <v>0</v>
      </c>
      <c r="BT47" s="177">
        <f t="shared" si="17"/>
        <v>0</v>
      </c>
      <c r="BU47" s="177">
        <f t="shared" si="17"/>
        <v>0</v>
      </c>
      <c r="BV47" s="177">
        <f t="shared" si="17"/>
        <v>0</v>
      </c>
      <c r="BW47" s="177">
        <f t="shared" si="17"/>
        <v>0</v>
      </c>
      <c r="BX47" s="177">
        <f t="shared" si="17"/>
        <v>40</v>
      </c>
      <c r="BY47" s="177">
        <f t="shared" si="17"/>
        <v>0</v>
      </c>
      <c r="BZ47" s="177">
        <f t="shared" si="17"/>
        <v>0</v>
      </c>
    </row>
    <row r="48" spans="1:79" hidden="1">
      <c r="A48" s="614" t="s">
        <v>54</v>
      </c>
      <c r="B48" s="615"/>
      <c r="C48" s="177">
        <f>C49</f>
        <v>100</v>
      </c>
      <c r="D48" s="177">
        <f t="shared" ref="D48:BO48" si="18">C48</f>
        <v>100</v>
      </c>
      <c r="E48" s="177">
        <f t="shared" si="18"/>
        <v>100</v>
      </c>
      <c r="F48" s="177">
        <f t="shared" si="18"/>
        <v>100</v>
      </c>
      <c r="G48" s="177">
        <f t="shared" si="18"/>
        <v>100</v>
      </c>
      <c r="H48" s="177">
        <f t="shared" si="18"/>
        <v>100</v>
      </c>
      <c r="I48" s="177">
        <f t="shared" si="18"/>
        <v>100</v>
      </c>
      <c r="J48" s="177">
        <f t="shared" si="18"/>
        <v>100</v>
      </c>
      <c r="K48" s="177">
        <f t="shared" si="18"/>
        <v>100</v>
      </c>
      <c r="L48" s="177">
        <f t="shared" si="18"/>
        <v>100</v>
      </c>
      <c r="M48" s="177">
        <f t="shared" si="18"/>
        <v>100</v>
      </c>
      <c r="N48" s="177">
        <f t="shared" si="18"/>
        <v>100</v>
      </c>
      <c r="O48" s="177">
        <f t="shared" si="18"/>
        <v>100</v>
      </c>
      <c r="P48" s="177">
        <f t="shared" si="18"/>
        <v>100</v>
      </c>
      <c r="Q48" s="177">
        <f t="shared" si="18"/>
        <v>100</v>
      </c>
      <c r="R48" s="177">
        <f t="shared" si="18"/>
        <v>100</v>
      </c>
      <c r="S48" s="177">
        <f t="shared" si="18"/>
        <v>100</v>
      </c>
      <c r="T48" s="177">
        <f t="shared" si="18"/>
        <v>100</v>
      </c>
      <c r="U48" s="177">
        <f t="shared" si="18"/>
        <v>100</v>
      </c>
      <c r="V48" s="177">
        <f t="shared" si="18"/>
        <v>100</v>
      </c>
      <c r="W48" s="177">
        <f t="shared" si="18"/>
        <v>100</v>
      </c>
      <c r="X48" s="177">
        <f t="shared" si="18"/>
        <v>100</v>
      </c>
      <c r="Y48" s="177">
        <f t="shared" si="18"/>
        <v>100</v>
      </c>
      <c r="Z48" s="177">
        <f t="shared" si="18"/>
        <v>100</v>
      </c>
      <c r="AA48" s="177">
        <f t="shared" si="18"/>
        <v>100</v>
      </c>
      <c r="AB48" s="177">
        <f t="shared" si="18"/>
        <v>100</v>
      </c>
      <c r="AC48" s="177">
        <f t="shared" si="18"/>
        <v>100</v>
      </c>
      <c r="AD48" s="177">
        <f t="shared" si="18"/>
        <v>100</v>
      </c>
      <c r="AE48" s="177">
        <f t="shared" si="18"/>
        <v>100</v>
      </c>
      <c r="AF48" s="177">
        <f t="shared" si="18"/>
        <v>100</v>
      </c>
      <c r="AG48" s="177">
        <f t="shared" si="18"/>
        <v>100</v>
      </c>
      <c r="AH48" s="177">
        <f t="shared" si="18"/>
        <v>100</v>
      </c>
      <c r="AI48" s="177">
        <f t="shared" si="18"/>
        <v>100</v>
      </c>
      <c r="AJ48" s="177">
        <f t="shared" si="18"/>
        <v>100</v>
      </c>
      <c r="AK48" s="177">
        <f t="shared" si="18"/>
        <v>100</v>
      </c>
      <c r="AL48" s="177">
        <f t="shared" si="18"/>
        <v>100</v>
      </c>
      <c r="AM48" s="177">
        <f t="shared" si="18"/>
        <v>100</v>
      </c>
      <c r="AN48" s="177">
        <f t="shared" si="18"/>
        <v>100</v>
      </c>
      <c r="AO48" s="177">
        <f t="shared" si="18"/>
        <v>100</v>
      </c>
      <c r="AP48" s="177">
        <f t="shared" si="18"/>
        <v>100</v>
      </c>
      <c r="AQ48" s="177">
        <f t="shared" si="18"/>
        <v>100</v>
      </c>
      <c r="AR48" s="177">
        <f t="shared" si="18"/>
        <v>100</v>
      </c>
      <c r="AS48" s="177">
        <f t="shared" si="18"/>
        <v>100</v>
      </c>
      <c r="AT48" s="177">
        <f t="shared" si="18"/>
        <v>100</v>
      </c>
      <c r="AU48" s="177">
        <f t="shared" si="18"/>
        <v>100</v>
      </c>
      <c r="AV48" s="177">
        <f t="shared" si="18"/>
        <v>100</v>
      </c>
      <c r="AW48" s="177">
        <f t="shared" si="18"/>
        <v>100</v>
      </c>
      <c r="AX48" s="177">
        <f t="shared" si="18"/>
        <v>100</v>
      </c>
      <c r="AY48" s="177">
        <f t="shared" si="18"/>
        <v>100</v>
      </c>
      <c r="AZ48" s="177">
        <f t="shared" si="18"/>
        <v>100</v>
      </c>
      <c r="BA48" s="177">
        <f t="shared" si="18"/>
        <v>100</v>
      </c>
      <c r="BB48" s="177">
        <f t="shared" si="18"/>
        <v>100</v>
      </c>
      <c r="BC48" s="177">
        <f t="shared" si="18"/>
        <v>100</v>
      </c>
      <c r="BD48" s="177">
        <f t="shared" si="18"/>
        <v>100</v>
      </c>
      <c r="BE48" s="177">
        <f t="shared" si="18"/>
        <v>100</v>
      </c>
      <c r="BF48" s="177">
        <f t="shared" si="18"/>
        <v>100</v>
      </c>
      <c r="BG48" s="177">
        <f t="shared" si="18"/>
        <v>100</v>
      </c>
      <c r="BH48" s="177">
        <f t="shared" si="18"/>
        <v>100</v>
      </c>
      <c r="BI48" s="177">
        <f t="shared" si="18"/>
        <v>100</v>
      </c>
      <c r="BJ48" s="177">
        <f t="shared" si="18"/>
        <v>100</v>
      </c>
      <c r="BK48" s="177">
        <f t="shared" si="18"/>
        <v>100</v>
      </c>
      <c r="BL48" s="177">
        <f t="shared" si="18"/>
        <v>100</v>
      </c>
      <c r="BM48" s="177">
        <f t="shared" si="18"/>
        <v>100</v>
      </c>
      <c r="BN48" s="177">
        <f t="shared" si="18"/>
        <v>100</v>
      </c>
      <c r="BO48" s="177">
        <f t="shared" si="18"/>
        <v>100</v>
      </c>
      <c r="BP48" s="177">
        <f t="shared" ref="BP48:BZ48" si="19">BO48</f>
        <v>100</v>
      </c>
      <c r="BQ48" s="177">
        <f t="shared" si="19"/>
        <v>100</v>
      </c>
      <c r="BR48" s="177">
        <f t="shared" si="19"/>
        <v>100</v>
      </c>
      <c r="BS48" s="177">
        <f t="shared" si="19"/>
        <v>100</v>
      </c>
      <c r="BT48" s="177">
        <f t="shared" si="19"/>
        <v>100</v>
      </c>
      <c r="BU48" s="177">
        <f t="shared" si="19"/>
        <v>100</v>
      </c>
      <c r="BV48" s="177">
        <f t="shared" si="19"/>
        <v>100</v>
      </c>
      <c r="BW48" s="177">
        <f t="shared" si="19"/>
        <v>100</v>
      </c>
      <c r="BX48" s="177">
        <f t="shared" si="19"/>
        <v>100</v>
      </c>
      <c r="BY48" s="177">
        <f t="shared" si="19"/>
        <v>100</v>
      </c>
      <c r="BZ48" s="177">
        <f t="shared" si="19"/>
        <v>100</v>
      </c>
    </row>
    <row r="49" spans="1:78" ht="15.75" customHeight="1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 t="s">
        <v>55</v>
      </c>
      <c r="B50" s="594"/>
      <c r="C50" s="415"/>
      <c r="D50" s="416">
        <f>D47*D48/1000</f>
        <v>0</v>
      </c>
      <c r="E50" s="418">
        <f>E47*E48/1000</f>
        <v>0</v>
      </c>
      <c r="F50" s="418">
        <f>F47*F48/1000</f>
        <v>0</v>
      </c>
      <c r="G50" s="418">
        <f>G47*G48</f>
        <v>0</v>
      </c>
      <c r="H50" s="418">
        <f>H47*H48/1000</f>
        <v>0</v>
      </c>
      <c r="I50" s="418">
        <f>I47*I48/1000</f>
        <v>0</v>
      </c>
      <c r="J50" s="418">
        <f>J47*J48/1000</f>
        <v>0</v>
      </c>
      <c r="K50" s="418">
        <f>K47*K48/1000</f>
        <v>0</v>
      </c>
      <c r="L50" s="439">
        <f t="shared" ref="L50:BV50" si="20">L47*L48/1000</f>
        <v>0.8</v>
      </c>
      <c r="M50" s="439">
        <f t="shared" si="20"/>
        <v>1.4</v>
      </c>
      <c r="N50" s="439">
        <f t="shared" si="20"/>
        <v>0.27500000000000002</v>
      </c>
      <c r="O50" s="439">
        <f t="shared" si="20"/>
        <v>0</v>
      </c>
      <c r="P50" s="439">
        <f t="shared" si="20"/>
        <v>0.1</v>
      </c>
      <c r="Q50" s="439">
        <f>Q47*Q48</f>
        <v>100</v>
      </c>
      <c r="R50" s="439">
        <f t="shared" si="20"/>
        <v>2</v>
      </c>
      <c r="S50" s="439">
        <f t="shared" si="20"/>
        <v>0</v>
      </c>
      <c r="T50" s="439">
        <f t="shared" si="20"/>
        <v>0</v>
      </c>
      <c r="U50" s="439">
        <f t="shared" si="20"/>
        <v>0</v>
      </c>
      <c r="V50" s="439">
        <f t="shared" si="20"/>
        <v>0</v>
      </c>
      <c r="W50" s="439">
        <f t="shared" si="20"/>
        <v>0</v>
      </c>
      <c r="X50" s="439">
        <f t="shared" si="20"/>
        <v>0</v>
      </c>
      <c r="Y50" s="439">
        <f t="shared" si="20"/>
        <v>0</v>
      </c>
      <c r="Z50" s="439">
        <f t="shared" si="20"/>
        <v>0</v>
      </c>
      <c r="AA50" s="439">
        <f t="shared" si="20"/>
        <v>0</v>
      </c>
      <c r="AB50" s="439">
        <f t="shared" si="20"/>
        <v>0</v>
      </c>
      <c r="AC50" s="439">
        <f t="shared" si="20"/>
        <v>0.4</v>
      </c>
      <c r="AD50" s="439">
        <f>AD47*AD48/1000</f>
        <v>0</v>
      </c>
      <c r="AE50" s="439">
        <f>AE47*AE48/1000</f>
        <v>0</v>
      </c>
      <c r="AF50" s="439">
        <f t="shared" si="20"/>
        <v>0</v>
      </c>
      <c r="AG50" s="439">
        <f t="shared" si="20"/>
        <v>0</v>
      </c>
      <c r="AH50" s="439">
        <f t="shared" si="20"/>
        <v>0</v>
      </c>
      <c r="AI50" s="439">
        <f t="shared" si="20"/>
        <v>0</v>
      </c>
      <c r="AJ50" s="439">
        <f t="shared" si="20"/>
        <v>0</v>
      </c>
      <c r="AK50" s="439">
        <f t="shared" si="20"/>
        <v>0</v>
      </c>
      <c r="AL50" s="439">
        <f t="shared" si="20"/>
        <v>6</v>
      </c>
      <c r="AM50" s="439">
        <f t="shared" si="20"/>
        <v>0</v>
      </c>
      <c r="AN50" s="439">
        <f t="shared" si="20"/>
        <v>2.2000000000000002</v>
      </c>
      <c r="AO50" s="439">
        <f t="shared" si="20"/>
        <v>0</v>
      </c>
      <c r="AP50" s="439">
        <f t="shared" si="20"/>
        <v>0</v>
      </c>
      <c r="AQ50" s="439">
        <f t="shared" si="20"/>
        <v>0</v>
      </c>
      <c r="AR50" s="439">
        <f t="shared" si="20"/>
        <v>0</v>
      </c>
      <c r="AS50" s="439">
        <f t="shared" si="20"/>
        <v>0</v>
      </c>
      <c r="AT50" s="439">
        <f t="shared" si="20"/>
        <v>0.3</v>
      </c>
      <c r="AU50" s="439">
        <f t="shared" si="20"/>
        <v>0</v>
      </c>
      <c r="AV50" s="439">
        <f t="shared" si="20"/>
        <v>0</v>
      </c>
      <c r="AW50" s="439">
        <f t="shared" si="20"/>
        <v>0</v>
      </c>
      <c r="AX50" s="439">
        <f t="shared" si="20"/>
        <v>0</v>
      </c>
      <c r="AY50" s="439">
        <f t="shared" si="20"/>
        <v>0</v>
      </c>
      <c r="AZ50" s="439">
        <f>AZ47*AZ48/1000</f>
        <v>0</v>
      </c>
      <c r="BA50" s="439">
        <f t="shared" si="20"/>
        <v>0</v>
      </c>
      <c r="BB50" s="439">
        <f t="shared" si="20"/>
        <v>6.5</v>
      </c>
      <c r="BC50" s="439">
        <f t="shared" si="20"/>
        <v>0</v>
      </c>
      <c r="BD50" s="439">
        <f t="shared" si="20"/>
        <v>0</v>
      </c>
      <c r="BE50" s="439">
        <f t="shared" si="20"/>
        <v>0</v>
      </c>
      <c r="BF50" s="439">
        <f t="shared" si="20"/>
        <v>0</v>
      </c>
      <c r="BG50" s="439">
        <f t="shared" si="20"/>
        <v>0</v>
      </c>
      <c r="BH50" s="439">
        <f>BH47*BH48/1000</f>
        <v>6</v>
      </c>
      <c r="BI50" s="439">
        <f t="shared" si="20"/>
        <v>0</v>
      </c>
      <c r="BJ50" s="439">
        <f t="shared" si="20"/>
        <v>3</v>
      </c>
      <c r="BK50" s="439">
        <f t="shared" si="20"/>
        <v>1.5</v>
      </c>
      <c r="BL50" s="439">
        <f t="shared" si="20"/>
        <v>1.8</v>
      </c>
      <c r="BM50" s="439">
        <f t="shared" si="20"/>
        <v>0</v>
      </c>
      <c r="BN50" s="439">
        <f t="shared" si="20"/>
        <v>0</v>
      </c>
      <c r="BO50" s="439">
        <f t="shared" si="20"/>
        <v>0</v>
      </c>
      <c r="BP50" s="439">
        <f>BP47*BP48/1000</f>
        <v>0</v>
      </c>
      <c r="BQ50" s="439">
        <f t="shared" si="20"/>
        <v>0</v>
      </c>
      <c r="BR50" s="439">
        <f t="shared" si="20"/>
        <v>0</v>
      </c>
      <c r="BS50" s="439">
        <f t="shared" si="20"/>
        <v>0</v>
      </c>
      <c r="BT50" s="439">
        <f t="shared" si="20"/>
        <v>0</v>
      </c>
      <c r="BU50" s="439">
        <f t="shared" si="20"/>
        <v>0</v>
      </c>
      <c r="BV50" s="439">
        <f t="shared" si="20"/>
        <v>0</v>
      </c>
      <c r="BW50" s="439">
        <f>BW47*BW48/1000</f>
        <v>0</v>
      </c>
      <c r="BX50" s="439">
        <f>BX47*BX48/1000</f>
        <v>4</v>
      </c>
      <c r="BY50" s="397">
        <f>BY47*BY48/1000</f>
        <v>0</v>
      </c>
      <c r="BZ50" s="397">
        <f>BZ47*BZ48/1000</f>
        <v>0</v>
      </c>
    </row>
    <row r="51" spans="1:78" ht="15.75" customHeight="1">
      <c r="A51" s="593" t="s">
        <v>46</v>
      </c>
      <c r="B51" s="594"/>
      <c r="C51" s="415"/>
      <c r="D51" s="419">
        <f>ССЫЛКИ!B3</f>
        <v>105</v>
      </c>
      <c r="E51" s="420">
        <f>ССЫЛКИ!C3</f>
        <v>590</v>
      </c>
      <c r="F51" s="420">
        <f>ССЫЛКИ!D3</f>
        <v>590</v>
      </c>
      <c r="G51" s="420">
        <f>ССЫЛКИ!E3</f>
        <v>11</v>
      </c>
      <c r="H51" s="420">
        <f>ССЫЛКИ!F3</f>
        <v>400</v>
      </c>
      <c r="I51" s="420">
        <f>ССЫЛКИ!G3</f>
        <v>200</v>
      </c>
      <c r="J51" s="420">
        <f>ССЫЛКИ!H3</f>
        <v>105</v>
      </c>
      <c r="K51" s="42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398">
        <f>ССЫЛКИ!BW3</f>
        <v>510</v>
      </c>
      <c r="BZ51" s="398">
        <f>ССЫЛКИ!BX3</f>
        <v>580</v>
      </c>
    </row>
    <row r="52" spans="1:78" ht="15.75" customHeight="1">
      <c r="A52" s="593" t="s">
        <v>56</v>
      </c>
      <c r="B52" s="594"/>
      <c r="C52" s="446">
        <f>SUM(D52:BZ52)</f>
        <v>7442</v>
      </c>
      <c r="D52" s="421">
        <f t="shared" ref="D52:BX52" si="21">D50*D51</f>
        <v>0</v>
      </c>
      <c r="E52" s="429">
        <f t="shared" si="21"/>
        <v>0</v>
      </c>
      <c r="F52" s="437">
        <f t="shared" si="21"/>
        <v>0</v>
      </c>
      <c r="G52" s="418">
        <f t="shared" si="21"/>
        <v>0</v>
      </c>
      <c r="H52" s="418">
        <f t="shared" si="21"/>
        <v>0</v>
      </c>
      <c r="I52" s="418">
        <f t="shared" si="21"/>
        <v>0</v>
      </c>
      <c r="J52" s="418">
        <f t="shared" si="21"/>
        <v>0</v>
      </c>
      <c r="K52" s="418">
        <f t="shared" si="21"/>
        <v>0</v>
      </c>
      <c r="L52" s="439">
        <f t="shared" si="21"/>
        <v>107.2</v>
      </c>
      <c r="M52" s="439">
        <f t="shared" si="21"/>
        <v>110.6</v>
      </c>
      <c r="N52" s="439">
        <f t="shared" si="21"/>
        <v>2.75</v>
      </c>
      <c r="O52" s="439">
        <f t="shared" si="21"/>
        <v>0</v>
      </c>
      <c r="P52" s="439">
        <f t="shared" si="21"/>
        <v>95</v>
      </c>
      <c r="Q52" s="439">
        <f t="shared" si="21"/>
        <v>794.94999999999993</v>
      </c>
      <c r="R52" s="439">
        <f t="shared" si="21"/>
        <v>520</v>
      </c>
      <c r="S52" s="439">
        <f t="shared" si="21"/>
        <v>0</v>
      </c>
      <c r="T52" s="439">
        <f t="shared" si="21"/>
        <v>0</v>
      </c>
      <c r="U52" s="439">
        <f t="shared" si="21"/>
        <v>0</v>
      </c>
      <c r="V52" s="439">
        <f t="shared" si="21"/>
        <v>0</v>
      </c>
      <c r="W52" s="439">
        <f t="shared" si="21"/>
        <v>0</v>
      </c>
      <c r="X52" s="439">
        <f t="shared" si="21"/>
        <v>0</v>
      </c>
      <c r="Y52" s="439">
        <f t="shared" si="21"/>
        <v>0</v>
      </c>
      <c r="Z52" s="439">
        <f t="shared" si="21"/>
        <v>0</v>
      </c>
      <c r="AA52" s="439">
        <f t="shared" si="21"/>
        <v>0</v>
      </c>
      <c r="AB52" s="439">
        <f t="shared" si="21"/>
        <v>0</v>
      </c>
      <c r="AC52" s="439">
        <f t="shared" si="21"/>
        <v>76</v>
      </c>
      <c r="AD52" s="439">
        <f t="shared" si="21"/>
        <v>0</v>
      </c>
      <c r="AE52" s="439">
        <f t="shared" si="21"/>
        <v>0</v>
      </c>
      <c r="AF52" s="439">
        <f t="shared" si="21"/>
        <v>0</v>
      </c>
      <c r="AG52" s="439">
        <f t="shared" si="21"/>
        <v>0</v>
      </c>
      <c r="AH52" s="439">
        <f t="shared" si="21"/>
        <v>0</v>
      </c>
      <c r="AI52" s="439">
        <f t="shared" si="21"/>
        <v>0</v>
      </c>
      <c r="AJ52" s="439">
        <f t="shared" si="21"/>
        <v>0</v>
      </c>
      <c r="AK52" s="439">
        <f t="shared" si="21"/>
        <v>0</v>
      </c>
      <c r="AL52" s="439">
        <f t="shared" si="21"/>
        <v>450</v>
      </c>
      <c r="AM52" s="439">
        <f t="shared" si="21"/>
        <v>0</v>
      </c>
      <c r="AN52" s="439">
        <f t="shared" si="21"/>
        <v>264</v>
      </c>
      <c r="AO52" s="439">
        <f t="shared" si="21"/>
        <v>0</v>
      </c>
      <c r="AP52" s="439">
        <f t="shared" si="21"/>
        <v>0</v>
      </c>
      <c r="AQ52" s="439">
        <f t="shared" si="21"/>
        <v>0</v>
      </c>
      <c r="AR52" s="439">
        <f t="shared" si="21"/>
        <v>0</v>
      </c>
      <c r="AS52" s="439">
        <f t="shared" si="21"/>
        <v>0</v>
      </c>
      <c r="AT52" s="439">
        <f t="shared" si="21"/>
        <v>291</v>
      </c>
      <c r="AU52" s="439">
        <f t="shared" si="21"/>
        <v>0</v>
      </c>
      <c r="AV52" s="439">
        <f t="shared" si="21"/>
        <v>0</v>
      </c>
      <c r="AW52" s="439">
        <f t="shared" si="21"/>
        <v>0</v>
      </c>
      <c r="AX52" s="439">
        <f t="shared" si="21"/>
        <v>0</v>
      </c>
      <c r="AY52" s="439">
        <f t="shared" si="21"/>
        <v>0</v>
      </c>
      <c r="AZ52" s="439">
        <f t="shared" si="21"/>
        <v>0</v>
      </c>
      <c r="BA52" s="439">
        <f t="shared" si="21"/>
        <v>0</v>
      </c>
      <c r="BB52" s="439">
        <f t="shared" si="21"/>
        <v>1560</v>
      </c>
      <c r="BC52" s="439">
        <f t="shared" si="21"/>
        <v>0</v>
      </c>
      <c r="BD52" s="439">
        <f t="shared" si="21"/>
        <v>0</v>
      </c>
      <c r="BE52" s="439">
        <f t="shared" si="21"/>
        <v>0</v>
      </c>
      <c r="BF52" s="439">
        <f t="shared" si="21"/>
        <v>0</v>
      </c>
      <c r="BG52" s="439">
        <f t="shared" si="21"/>
        <v>0</v>
      </c>
      <c r="BH52" s="439">
        <f t="shared" si="21"/>
        <v>2640</v>
      </c>
      <c r="BI52" s="439">
        <f t="shared" si="21"/>
        <v>0</v>
      </c>
      <c r="BJ52" s="439">
        <f t="shared" si="21"/>
        <v>138</v>
      </c>
      <c r="BK52" s="439">
        <f t="shared" si="21"/>
        <v>52.5</v>
      </c>
      <c r="BL52" s="439">
        <f t="shared" si="21"/>
        <v>108</v>
      </c>
      <c r="BM52" s="439">
        <f t="shared" si="21"/>
        <v>0</v>
      </c>
      <c r="BN52" s="439">
        <f t="shared" si="21"/>
        <v>0</v>
      </c>
      <c r="BO52" s="439">
        <f t="shared" si="21"/>
        <v>0</v>
      </c>
      <c r="BP52" s="439">
        <f t="shared" si="21"/>
        <v>0</v>
      </c>
      <c r="BQ52" s="439">
        <f t="shared" si="21"/>
        <v>0</v>
      </c>
      <c r="BR52" s="439">
        <f t="shared" si="21"/>
        <v>0</v>
      </c>
      <c r="BS52" s="439">
        <f t="shared" si="21"/>
        <v>0</v>
      </c>
      <c r="BT52" s="439">
        <f t="shared" si="21"/>
        <v>0</v>
      </c>
      <c r="BU52" s="439">
        <f t="shared" si="21"/>
        <v>0</v>
      </c>
      <c r="BV52" s="439">
        <f t="shared" si="21"/>
        <v>0</v>
      </c>
      <c r="BW52" s="439">
        <f t="shared" si="21"/>
        <v>0</v>
      </c>
      <c r="BX52" s="439">
        <f t="shared" si="21"/>
        <v>232</v>
      </c>
      <c r="BY52" s="397">
        <f>BY50*BY51</f>
        <v>0</v>
      </c>
      <c r="BZ52" s="397">
        <f>BZ50*BZ51</f>
        <v>0</v>
      </c>
    </row>
    <row r="53" spans="1:78" ht="15.75" customHeight="1">
      <c r="A53" s="593" t="s">
        <v>57</v>
      </c>
      <c r="B53" s="594"/>
      <c r="C53" s="448">
        <f>C52/C49</f>
        <v>74.42</v>
      </c>
      <c r="D53" s="454"/>
      <c r="E53" s="454"/>
      <c r="F53" s="454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2">SUM(D39:D45)</f>
        <v>0</v>
      </c>
      <c r="E55" s="177">
        <f t="shared" si="22"/>
        <v>0</v>
      </c>
      <c r="F55" s="177">
        <f t="shared" si="22"/>
        <v>0</v>
      </c>
      <c r="G55" s="177">
        <f t="shared" si="22"/>
        <v>0</v>
      </c>
      <c r="H55" s="177">
        <f t="shared" si="22"/>
        <v>0</v>
      </c>
      <c r="I55" s="177">
        <f t="shared" si="22"/>
        <v>0</v>
      </c>
      <c r="J55" s="177">
        <f t="shared" si="22"/>
        <v>0</v>
      </c>
      <c r="K55" s="177">
        <f t="shared" si="22"/>
        <v>0</v>
      </c>
      <c r="L55" s="177">
        <f>SUM(L39:L45)</f>
        <v>8</v>
      </c>
      <c r="M55" s="177">
        <f t="shared" ref="M55:BX55" si="23">SUM(M39:M45)</f>
        <v>14</v>
      </c>
      <c r="N55" s="177">
        <f t="shared" si="23"/>
        <v>2.75</v>
      </c>
      <c r="O55" s="177">
        <f t="shared" si="23"/>
        <v>0</v>
      </c>
      <c r="P55" s="177">
        <f t="shared" si="23"/>
        <v>1</v>
      </c>
      <c r="Q55" s="177">
        <f t="shared" si="23"/>
        <v>1</v>
      </c>
      <c r="R55" s="177">
        <f t="shared" si="23"/>
        <v>20</v>
      </c>
      <c r="S55" s="177">
        <f t="shared" si="23"/>
        <v>0</v>
      </c>
      <c r="T55" s="177">
        <f t="shared" si="23"/>
        <v>0</v>
      </c>
      <c r="U55" s="177">
        <f t="shared" si="23"/>
        <v>0</v>
      </c>
      <c r="V55" s="177">
        <f t="shared" si="23"/>
        <v>0</v>
      </c>
      <c r="W55" s="177">
        <f t="shared" si="23"/>
        <v>0</v>
      </c>
      <c r="X55" s="177">
        <f t="shared" si="23"/>
        <v>0</v>
      </c>
      <c r="Y55" s="177">
        <f t="shared" si="23"/>
        <v>0</v>
      </c>
      <c r="Z55" s="177">
        <f t="shared" si="23"/>
        <v>0</v>
      </c>
      <c r="AA55" s="177">
        <f t="shared" si="23"/>
        <v>0</v>
      </c>
      <c r="AB55" s="177">
        <f t="shared" si="23"/>
        <v>0</v>
      </c>
      <c r="AC55" s="177">
        <f t="shared" si="23"/>
        <v>4</v>
      </c>
      <c r="AD55" s="177">
        <f t="shared" si="23"/>
        <v>0</v>
      </c>
      <c r="AE55" s="177">
        <f t="shared" si="23"/>
        <v>0</v>
      </c>
      <c r="AF55" s="177">
        <f t="shared" si="23"/>
        <v>0</v>
      </c>
      <c r="AG55" s="177">
        <f t="shared" si="23"/>
        <v>0</v>
      </c>
      <c r="AH55" s="177">
        <f t="shared" si="23"/>
        <v>0</v>
      </c>
      <c r="AI55" s="177">
        <f t="shared" si="23"/>
        <v>0</v>
      </c>
      <c r="AJ55" s="177">
        <f t="shared" si="23"/>
        <v>0</v>
      </c>
      <c r="AK55" s="177">
        <f t="shared" si="23"/>
        <v>0</v>
      </c>
      <c r="AL55" s="177">
        <f t="shared" si="23"/>
        <v>60</v>
      </c>
      <c r="AM55" s="177">
        <f t="shared" si="23"/>
        <v>0</v>
      </c>
      <c r="AN55" s="177">
        <f t="shared" si="23"/>
        <v>22</v>
      </c>
      <c r="AO55" s="177">
        <f t="shared" si="23"/>
        <v>0</v>
      </c>
      <c r="AP55" s="177">
        <f t="shared" si="23"/>
        <v>0</v>
      </c>
      <c r="AQ55" s="177">
        <f t="shared" si="23"/>
        <v>0</v>
      </c>
      <c r="AR55" s="177">
        <f t="shared" si="23"/>
        <v>0</v>
      </c>
      <c r="AS55" s="177">
        <f t="shared" si="23"/>
        <v>0</v>
      </c>
      <c r="AT55" s="177">
        <f t="shared" si="23"/>
        <v>3</v>
      </c>
      <c r="AU55" s="177">
        <f t="shared" si="23"/>
        <v>0</v>
      </c>
      <c r="AV55" s="177">
        <f t="shared" si="23"/>
        <v>0</v>
      </c>
      <c r="AW55" s="177">
        <f t="shared" si="23"/>
        <v>0</v>
      </c>
      <c r="AX55" s="177">
        <f t="shared" si="23"/>
        <v>0</v>
      </c>
      <c r="AY55" s="177">
        <f t="shared" si="23"/>
        <v>0</v>
      </c>
      <c r="AZ55" s="177">
        <f t="shared" si="23"/>
        <v>0</v>
      </c>
      <c r="BA55" s="177">
        <f t="shared" si="23"/>
        <v>0</v>
      </c>
      <c r="BB55" s="177">
        <f t="shared" si="23"/>
        <v>65</v>
      </c>
      <c r="BC55" s="177">
        <f t="shared" si="23"/>
        <v>0</v>
      </c>
      <c r="BD55" s="177">
        <f t="shared" si="23"/>
        <v>0</v>
      </c>
      <c r="BE55" s="177">
        <f t="shared" si="23"/>
        <v>0</v>
      </c>
      <c r="BF55" s="177">
        <f t="shared" si="23"/>
        <v>0</v>
      </c>
      <c r="BG55" s="177">
        <f t="shared" si="23"/>
        <v>0</v>
      </c>
      <c r="BH55" s="177">
        <f t="shared" si="23"/>
        <v>60</v>
      </c>
      <c r="BI55" s="177">
        <f t="shared" si="23"/>
        <v>0</v>
      </c>
      <c r="BJ55" s="177">
        <f t="shared" si="23"/>
        <v>30</v>
      </c>
      <c r="BK55" s="177">
        <f t="shared" si="23"/>
        <v>15</v>
      </c>
      <c r="BL55" s="177">
        <f t="shared" si="23"/>
        <v>18</v>
      </c>
      <c r="BM55" s="177">
        <f t="shared" si="23"/>
        <v>0</v>
      </c>
      <c r="BN55" s="177">
        <f t="shared" si="23"/>
        <v>0</v>
      </c>
      <c r="BO55" s="177">
        <f t="shared" si="23"/>
        <v>0</v>
      </c>
      <c r="BP55" s="177">
        <f t="shared" si="23"/>
        <v>0</v>
      </c>
      <c r="BQ55" s="177">
        <f t="shared" si="23"/>
        <v>0</v>
      </c>
      <c r="BR55" s="177">
        <f t="shared" si="23"/>
        <v>0</v>
      </c>
      <c r="BS55" s="177">
        <f t="shared" si="23"/>
        <v>0</v>
      </c>
      <c r="BT55" s="177">
        <f t="shared" si="23"/>
        <v>0</v>
      </c>
      <c r="BU55" s="177">
        <f t="shared" si="23"/>
        <v>0</v>
      </c>
      <c r="BV55" s="177">
        <f t="shared" si="23"/>
        <v>0</v>
      </c>
      <c r="BW55" s="177">
        <f t="shared" si="23"/>
        <v>0</v>
      </c>
      <c r="BX55" s="177">
        <f t="shared" si="23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4">D56</f>
        <v>100</v>
      </c>
      <c r="F56" s="185">
        <f t="shared" si="24"/>
        <v>100</v>
      </c>
      <c r="G56" s="185">
        <f t="shared" si="24"/>
        <v>100</v>
      </c>
      <c r="H56" s="185">
        <f t="shared" si="24"/>
        <v>100</v>
      </c>
      <c r="I56" s="185">
        <f t="shared" si="24"/>
        <v>100</v>
      </c>
      <c r="J56" s="185">
        <f t="shared" si="24"/>
        <v>100</v>
      </c>
      <c r="K56" s="185">
        <f t="shared" si="24"/>
        <v>100</v>
      </c>
      <c r="L56" s="185">
        <f t="shared" si="24"/>
        <v>100</v>
      </c>
      <c r="M56" s="185">
        <f t="shared" si="24"/>
        <v>100</v>
      </c>
      <c r="N56" s="185">
        <f t="shared" si="24"/>
        <v>100</v>
      </c>
      <c r="O56" s="185">
        <f t="shared" si="24"/>
        <v>100</v>
      </c>
      <c r="P56" s="185">
        <f t="shared" si="24"/>
        <v>100</v>
      </c>
      <c r="Q56" s="185">
        <f t="shared" si="24"/>
        <v>100</v>
      </c>
      <c r="R56" s="185">
        <f t="shared" si="24"/>
        <v>100</v>
      </c>
      <c r="S56" s="185">
        <f t="shared" si="24"/>
        <v>100</v>
      </c>
      <c r="T56" s="185">
        <f t="shared" si="24"/>
        <v>100</v>
      </c>
      <c r="U56" s="185">
        <f t="shared" si="24"/>
        <v>100</v>
      </c>
      <c r="V56" s="185">
        <f t="shared" si="24"/>
        <v>100</v>
      </c>
      <c r="W56" s="185">
        <f t="shared" si="24"/>
        <v>100</v>
      </c>
      <c r="X56" s="185">
        <f t="shared" si="24"/>
        <v>100</v>
      </c>
      <c r="Y56" s="185">
        <f t="shared" si="24"/>
        <v>100</v>
      </c>
      <c r="Z56" s="185">
        <f t="shared" si="24"/>
        <v>100</v>
      </c>
      <c r="AA56" s="185">
        <f t="shared" si="24"/>
        <v>100</v>
      </c>
      <c r="AB56" s="185">
        <f t="shared" si="24"/>
        <v>100</v>
      </c>
      <c r="AC56" s="185">
        <f t="shared" si="24"/>
        <v>100</v>
      </c>
      <c r="AD56" s="185">
        <f t="shared" si="24"/>
        <v>100</v>
      </c>
      <c r="AE56" s="185">
        <f t="shared" si="24"/>
        <v>100</v>
      </c>
      <c r="AF56" s="185">
        <f t="shared" si="24"/>
        <v>100</v>
      </c>
      <c r="AG56" s="185">
        <f t="shared" si="24"/>
        <v>100</v>
      </c>
      <c r="AH56" s="185">
        <f t="shared" si="24"/>
        <v>100</v>
      </c>
      <c r="AI56" s="185">
        <f t="shared" si="24"/>
        <v>100</v>
      </c>
      <c r="AJ56" s="185">
        <f t="shared" si="24"/>
        <v>100</v>
      </c>
      <c r="AK56" s="185">
        <f t="shared" si="24"/>
        <v>100</v>
      </c>
      <c r="AL56" s="185">
        <f t="shared" si="24"/>
        <v>100</v>
      </c>
      <c r="AM56" s="185">
        <f t="shared" si="24"/>
        <v>100</v>
      </c>
      <c r="AN56" s="185">
        <f t="shared" si="24"/>
        <v>100</v>
      </c>
      <c r="AO56" s="185">
        <f t="shared" si="24"/>
        <v>100</v>
      </c>
      <c r="AP56" s="185">
        <f t="shared" si="24"/>
        <v>100</v>
      </c>
      <c r="AQ56" s="185">
        <f t="shared" si="24"/>
        <v>100</v>
      </c>
      <c r="AR56" s="185">
        <f t="shared" si="24"/>
        <v>100</v>
      </c>
      <c r="AS56" s="185">
        <f t="shared" si="24"/>
        <v>100</v>
      </c>
      <c r="AT56" s="185">
        <f t="shared" si="24"/>
        <v>100</v>
      </c>
      <c r="AU56" s="185">
        <f t="shared" si="24"/>
        <v>100</v>
      </c>
      <c r="AV56" s="185">
        <f t="shared" si="24"/>
        <v>100</v>
      </c>
      <c r="AW56" s="185">
        <f t="shared" si="24"/>
        <v>100</v>
      </c>
      <c r="AX56" s="185">
        <f t="shared" si="24"/>
        <v>100</v>
      </c>
      <c r="AY56" s="185">
        <f t="shared" si="24"/>
        <v>100</v>
      </c>
      <c r="AZ56" s="185">
        <f t="shared" si="24"/>
        <v>100</v>
      </c>
      <c r="BA56" s="185">
        <f t="shared" si="24"/>
        <v>100</v>
      </c>
      <c r="BB56" s="185">
        <f t="shared" si="24"/>
        <v>100</v>
      </c>
      <c r="BC56" s="185">
        <f t="shared" si="24"/>
        <v>100</v>
      </c>
      <c r="BD56" s="185">
        <f t="shared" si="24"/>
        <v>100</v>
      </c>
      <c r="BE56" s="185">
        <f t="shared" si="24"/>
        <v>100</v>
      </c>
      <c r="BF56" s="185">
        <f t="shared" si="24"/>
        <v>100</v>
      </c>
      <c r="BG56" s="185">
        <f t="shared" si="24"/>
        <v>100</v>
      </c>
      <c r="BH56" s="185">
        <f t="shared" si="24"/>
        <v>100</v>
      </c>
      <c r="BI56" s="185">
        <f t="shared" si="24"/>
        <v>100</v>
      </c>
      <c r="BJ56" s="185">
        <f t="shared" si="24"/>
        <v>100</v>
      </c>
      <c r="BK56" s="185">
        <f t="shared" si="24"/>
        <v>100</v>
      </c>
      <c r="BL56" s="185">
        <f t="shared" si="24"/>
        <v>100</v>
      </c>
      <c r="BM56" s="185">
        <f t="shared" si="24"/>
        <v>100</v>
      </c>
      <c r="BN56" s="185">
        <f t="shared" si="24"/>
        <v>100</v>
      </c>
      <c r="BO56" s="185">
        <f t="shared" si="24"/>
        <v>100</v>
      </c>
      <c r="BP56" s="185">
        <f t="shared" si="24"/>
        <v>100</v>
      </c>
      <c r="BQ56" s="185">
        <f t="shared" ref="BQ56:BZ56" si="25">BP56</f>
        <v>100</v>
      </c>
      <c r="BR56" s="185">
        <f t="shared" si="25"/>
        <v>100</v>
      </c>
      <c r="BS56" s="185">
        <f t="shared" si="25"/>
        <v>100</v>
      </c>
      <c r="BT56" s="185">
        <f t="shared" si="25"/>
        <v>100</v>
      </c>
      <c r="BU56" s="185">
        <f t="shared" si="25"/>
        <v>100</v>
      </c>
      <c r="BV56" s="185">
        <f t="shared" si="25"/>
        <v>100</v>
      </c>
      <c r="BW56" s="185">
        <f t="shared" si="25"/>
        <v>100</v>
      </c>
      <c r="BX56" s="185">
        <f t="shared" si="25"/>
        <v>100</v>
      </c>
      <c r="BY56" s="185">
        <f t="shared" si="25"/>
        <v>100</v>
      </c>
      <c r="BZ56" s="185">
        <f t="shared" si="25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4.45" hidden="1" customHeight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6">L55*L56/1000</f>
        <v>0.8</v>
      </c>
      <c r="M58" s="181">
        <f t="shared" si="26"/>
        <v>1.4</v>
      </c>
      <c r="N58" s="181">
        <f t="shared" si="26"/>
        <v>0.27500000000000002</v>
      </c>
      <c r="O58" s="181">
        <f t="shared" si="26"/>
        <v>0</v>
      </c>
      <c r="P58" s="181">
        <f t="shared" si="26"/>
        <v>0.1</v>
      </c>
      <c r="Q58" s="181">
        <f>Q55*Q56</f>
        <v>100</v>
      </c>
      <c r="R58" s="181">
        <f t="shared" si="26"/>
        <v>2</v>
      </c>
      <c r="S58" s="181">
        <f t="shared" si="26"/>
        <v>0</v>
      </c>
      <c r="T58" s="181">
        <f t="shared" si="26"/>
        <v>0</v>
      </c>
      <c r="U58" s="181">
        <f t="shared" si="26"/>
        <v>0</v>
      </c>
      <c r="V58" s="181">
        <f t="shared" si="26"/>
        <v>0</v>
      </c>
      <c r="W58" s="181">
        <f t="shared" si="26"/>
        <v>0</v>
      </c>
      <c r="X58" s="181">
        <f t="shared" si="26"/>
        <v>0</v>
      </c>
      <c r="Y58" s="181">
        <f t="shared" si="26"/>
        <v>0</v>
      </c>
      <c r="Z58" s="181">
        <f t="shared" si="26"/>
        <v>0</v>
      </c>
      <c r="AA58" s="181">
        <f t="shared" si="26"/>
        <v>0</v>
      </c>
      <c r="AB58" s="181">
        <f t="shared" si="26"/>
        <v>0</v>
      </c>
      <c r="AC58" s="181">
        <f t="shared" si="26"/>
        <v>0.4</v>
      </c>
      <c r="AD58" s="181">
        <f>AD55*AD56/1000</f>
        <v>0</v>
      </c>
      <c r="AE58" s="181">
        <f>AE55*AE56/1000</f>
        <v>0</v>
      </c>
      <c r="AF58" s="181">
        <f t="shared" si="26"/>
        <v>0</v>
      </c>
      <c r="AG58" s="181">
        <f t="shared" si="26"/>
        <v>0</v>
      </c>
      <c r="AH58" s="181">
        <f t="shared" si="26"/>
        <v>0</v>
      </c>
      <c r="AI58" s="181">
        <f t="shared" si="26"/>
        <v>0</v>
      </c>
      <c r="AJ58" s="181">
        <f t="shared" si="26"/>
        <v>0</v>
      </c>
      <c r="AK58" s="181">
        <f t="shared" si="26"/>
        <v>0</v>
      </c>
      <c r="AL58" s="181">
        <f t="shared" si="26"/>
        <v>6</v>
      </c>
      <c r="AM58" s="181">
        <f t="shared" si="26"/>
        <v>0</v>
      </c>
      <c r="AN58" s="181">
        <f t="shared" si="26"/>
        <v>2.2000000000000002</v>
      </c>
      <c r="AO58" s="181">
        <f t="shared" si="26"/>
        <v>0</v>
      </c>
      <c r="AP58" s="181">
        <f t="shared" si="26"/>
        <v>0</v>
      </c>
      <c r="AQ58" s="181">
        <f t="shared" si="26"/>
        <v>0</v>
      </c>
      <c r="AR58" s="181">
        <f t="shared" si="26"/>
        <v>0</v>
      </c>
      <c r="AS58" s="181">
        <f t="shared" si="26"/>
        <v>0</v>
      </c>
      <c r="AT58" s="181">
        <f t="shared" si="26"/>
        <v>0.3</v>
      </c>
      <c r="AU58" s="181">
        <f t="shared" si="26"/>
        <v>0</v>
      </c>
      <c r="AV58" s="181">
        <f t="shared" si="26"/>
        <v>0</v>
      </c>
      <c r="AW58" s="181">
        <f t="shared" si="26"/>
        <v>0</v>
      </c>
      <c r="AX58" s="181">
        <f t="shared" si="26"/>
        <v>0</v>
      </c>
      <c r="AY58" s="181">
        <f t="shared" si="26"/>
        <v>0</v>
      </c>
      <c r="AZ58" s="181">
        <f>AZ55*AZ56/1000</f>
        <v>0</v>
      </c>
      <c r="BA58" s="181">
        <f t="shared" si="26"/>
        <v>0</v>
      </c>
      <c r="BB58" s="181">
        <f t="shared" si="26"/>
        <v>6.5</v>
      </c>
      <c r="BC58" s="181">
        <f t="shared" si="26"/>
        <v>0</v>
      </c>
      <c r="BD58" s="181">
        <f t="shared" si="26"/>
        <v>0</v>
      </c>
      <c r="BE58" s="181">
        <f t="shared" si="26"/>
        <v>0</v>
      </c>
      <c r="BF58" s="181">
        <f t="shared" si="26"/>
        <v>0</v>
      </c>
      <c r="BG58" s="181">
        <f t="shared" si="26"/>
        <v>0</v>
      </c>
      <c r="BH58" s="181">
        <f>BH55*BH56/1000</f>
        <v>6</v>
      </c>
      <c r="BI58" s="181">
        <f t="shared" si="26"/>
        <v>0</v>
      </c>
      <c r="BJ58" s="181">
        <f t="shared" si="26"/>
        <v>3</v>
      </c>
      <c r="BK58" s="181">
        <f t="shared" si="26"/>
        <v>1.5</v>
      </c>
      <c r="BL58" s="181">
        <f t="shared" si="26"/>
        <v>1.8</v>
      </c>
      <c r="BM58" s="181">
        <f t="shared" si="26"/>
        <v>0</v>
      </c>
      <c r="BN58" s="181">
        <f t="shared" si="26"/>
        <v>0</v>
      </c>
      <c r="BO58" s="181">
        <f t="shared" si="26"/>
        <v>0</v>
      </c>
      <c r="BP58" s="181">
        <f>BP55*BP56/1000</f>
        <v>0</v>
      </c>
      <c r="BQ58" s="181">
        <f t="shared" si="26"/>
        <v>0</v>
      </c>
      <c r="BR58" s="181">
        <f t="shared" si="26"/>
        <v>0</v>
      </c>
      <c r="BS58" s="181">
        <f t="shared" si="26"/>
        <v>0</v>
      </c>
      <c r="BT58" s="181">
        <f t="shared" si="26"/>
        <v>0</v>
      </c>
      <c r="BU58" s="181">
        <f t="shared" si="26"/>
        <v>0</v>
      </c>
      <c r="BV58" s="181">
        <f t="shared" si="26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7">E58*E59</f>
        <v>0</v>
      </c>
      <c r="F60" s="180">
        <f>F58*F59</f>
        <v>0</v>
      </c>
      <c r="G60" s="180">
        <f t="shared" si="27"/>
        <v>0</v>
      </c>
      <c r="H60" s="180">
        <f t="shared" si="27"/>
        <v>0</v>
      </c>
      <c r="I60" s="180">
        <f t="shared" si="27"/>
        <v>0</v>
      </c>
      <c r="J60" s="180">
        <f t="shared" si="27"/>
        <v>0</v>
      </c>
      <c r="K60" s="191">
        <f t="shared" si="27"/>
        <v>0</v>
      </c>
      <c r="L60" s="191">
        <f t="shared" si="27"/>
        <v>107.2</v>
      </c>
      <c r="M60" s="191">
        <f t="shared" si="27"/>
        <v>110.6</v>
      </c>
      <c r="N60" s="191">
        <f t="shared" si="27"/>
        <v>2.75</v>
      </c>
      <c r="O60" s="191">
        <f t="shared" si="27"/>
        <v>0</v>
      </c>
      <c r="P60" s="191">
        <f t="shared" si="27"/>
        <v>95</v>
      </c>
      <c r="Q60" s="191">
        <f t="shared" si="27"/>
        <v>794.94999999999993</v>
      </c>
      <c r="R60" s="191">
        <f t="shared" si="27"/>
        <v>520</v>
      </c>
      <c r="S60" s="191">
        <f t="shared" si="27"/>
        <v>0</v>
      </c>
      <c r="T60" s="191">
        <f t="shared" si="27"/>
        <v>0</v>
      </c>
      <c r="U60" s="191">
        <f t="shared" si="27"/>
        <v>0</v>
      </c>
      <c r="V60" s="191">
        <f t="shared" si="27"/>
        <v>0</v>
      </c>
      <c r="W60" s="191">
        <f t="shared" si="27"/>
        <v>0</v>
      </c>
      <c r="X60" s="191">
        <f t="shared" si="27"/>
        <v>0</v>
      </c>
      <c r="Y60" s="191">
        <f t="shared" si="27"/>
        <v>0</v>
      </c>
      <c r="Z60" s="191">
        <f t="shared" si="27"/>
        <v>0</v>
      </c>
      <c r="AA60" s="191">
        <f t="shared" si="27"/>
        <v>0</v>
      </c>
      <c r="AB60" s="191">
        <f t="shared" si="27"/>
        <v>0</v>
      </c>
      <c r="AC60" s="191">
        <f t="shared" si="27"/>
        <v>76</v>
      </c>
      <c r="AD60" s="191">
        <f t="shared" si="27"/>
        <v>0</v>
      </c>
      <c r="AE60" s="191">
        <f t="shared" si="27"/>
        <v>0</v>
      </c>
      <c r="AF60" s="191">
        <f t="shared" si="27"/>
        <v>0</v>
      </c>
      <c r="AG60" s="191">
        <f t="shared" si="27"/>
        <v>0</v>
      </c>
      <c r="AH60" s="191">
        <f t="shared" si="27"/>
        <v>0</v>
      </c>
      <c r="AI60" s="191">
        <f t="shared" si="27"/>
        <v>0</v>
      </c>
      <c r="AJ60" s="191">
        <f t="shared" si="27"/>
        <v>0</v>
      </c>
      <c r="AK60" s="191">
        <f t="shared" si="27"/>
        <v>0</v>
      </c>
      <c r="AL60" s="191">
        <f t="shared" si="27"/>
        <v>450</v>
      </c>
      <c r="AM60" s="191">
        <f t="shared" si="27"/>
        <v>0</v>
      </c>
      <c r="AN60" s="191">
        <f t="shared" si="27"/>
        <v>264</v>
      </c>
      <c r="AO60" s="191">
        <f t="shared" si="27"/>
        <v>0</v>
      </c>
      <c r="AP60" s="191">
        <f t="shared" si="27"/>
        <v>0</v>
      </c>
      <c r="AQ60" s="191">
        <f t="shared" si="27"/>
        <v>0</v>
      </c>
      <c r="AR60" s="191">
        <f t="shared" si="27"/>
        <v>0</v>
      </c>
      <c r="AS60" s="191">
        <f t="shared" si="27"/>
        <v>0</v>
      </c>
      <c r="AT60" s="191">
        <f t="shared" si="27"/>
        <v>291</v>
      </c>
      <c r="AU60" s="191">
        <f t="shared" si="27"/>
        <v>0</v>
      </c>
      <c r="AV60" s="191">
        <f t="shared" si="27"/>
        <v>0</v>
      </c>
      <c r="AW60" s="191">
        <f t="shared" si="27"/>
        <v>0</v>
      </c>
      <c r="AX60" s="191">
        <f t="shared" si="27"/>
        <v>0</v>
      </c>
      <c r="AY60" s="191">
        <f t="shared" si="27"/>
        <v>0</v>
      </c>
      <c r="AZ60" s="191">
        <f t="shared" si="27"/>
        <v>0</v>
      </c>
      <c r="BA60" s="191">
        <f t="shared" si="27"/>
        <v>0</v>
      </c>
      <c r="BB60" s="191">
        <f t="shared" si="27"/>
        <v>1560</v>
      </c>
      <c r="BC60" s="191">
        <f t="shared" si="27"/>
        <v>0</v>
      </c>
      <c r="BD60" s="191">
        <f t="shared" si="27"/>
        <v>0</v>
      </c>
      <c r="BE60" s="191">
        <f t="shared" si="27"/>
        <v>0</v>
      </c>
      <c r="BF60" s="191">
        <f t="shared" si="27"/>
        <v>0</v>
      </c>
      <c r="BG60" s="191">
        <f t="shared" si="27"/>
        <v>0</v>
      </c>
      <c r="BH60" s="191">
        <f t="shared" si="27"/>
        <v>2640</v>
      </c>
      <c r="BI60" s="191">
        <f t="shared" si="27"/>
        <v>0</v>
      </c>
      <c r="BJ60" s="191">
        <f t="shared" si="27"/>
        <v>138</v>
      </c>
      <c r="BK60" s="191">
        <f t="shared" si="27"/>
        <v>52.5</v>
      </c>
      <c r="BL60" s="191">
        <f t="shared" si="27"/>
        <v>108</v>
      </c>
      <c r="BM60" s="191">
        <f t="shared" si="27"/>
        <v>0</v>
      </c>
      <c r="BN60" s="191">
        <f t="shared" si="27"/>
        <v>0</v>
      </c>
      <c r="BO60" s="191">
        <f t="shared" si="27"/>
        <v>0</v>
      </c>
      <c r="BP60" s="191">
        <f t="shared" si="27"/>
        <v>0</v>
      </c>
      <c r="BQ60" s="191">
        <f t="shared" ref="BQ60:BW60" si="28">BQ58*BQ59</f>
        <v>0</v>
      </c>
      <c r="BR60" s="191">
        <f t="shared" si="28"/>
        <v>0</v>
      </c>
      <c r="BS60" s="191">
        <f t="shared" si="28"/>
        <v>0</v>
      </c>
      <c r="BT60" s="191">
        <f t="shared" si="28"/>
        <v>0</v>
      </c>
      <c r="BU60" s="191">
        <f t="shared" si="28"/>
        <v>0</v>
      </c>
      <c r="BV60" s="191">
        <f>BV58*BV59</f>
        <v>0</v>
      </c>
      <c r="BW60" s="191">
        <f t="shared" si="28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>
        <f ca="1">SUMPRODUCT(SIGN(CELL("width",OFFSET(L52,,N(INDEX(COLUMN(L52:CH52)-COLUMN(L52),))))),L52:CH52)</f>
        <v>7442</v>
      </c>
      <c r="M63" s="1">
        <f>ROUND((((71.71-C53))*100+SUM(N39:N40)),4)</f>
        <v>-268.25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84" t="s">
        <v>58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5" t="s">
        <v>59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D37:BX37"/>
    <mergeCell ref="A32:B32"/>
    <mergeCell ref="A30:B30"/>
    <mergeCell ref="A31:B31"/>
    <mergeCell ref="A16:B16"/>
    <mergeCell ref="A22:B22"/>
    <mergeCell ref="A18:B18"/>
    <mergeCell ref="A19:B19"/>
    <mergeCell ref="A20:B20"/>
    <mergeCell ref="A21:B21"/>
    <mergeCell ref="A37:B38"/>
    <mergeCell ref="A1:BK1"/>
    <mergeCell ref="A2:BK2"/>
    <mergeCell ref="B3:BK3"/>
    <mergeCell ref="C4:BX4"/>
    <mergeCell ref="A6:B7"/>
    <mergeCell ref="D6:BX6"/>
    <mergeCell ref="L5:AB5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39:B39"/>
    <mergeCell ref="A40:B40"/>
    <mergeCell ref="A43:B43"/>
    <mergeCell ref="A47:B47"/>
    <mergeCell ref="A48:B48"/>
    <mergeCell ref="A44:B44"/>
    <mergeCell ref="A41:B41"/>
    <mergeCell ref="A42:B42"/>
    <mergeCell ref="A45:B45"/>
    <mergeCell ref="A8:B8"/>
    <mergeCell ref="A15:B15"/>
    <mergeCell ref="A33:B33"/>
    <mergeCell ref="A34:B34"/>
    <mergeCell ref="A28:B28"/>
    <mergeCell ref="A29:B29"/>
    <mergeCell ref="A11:B11"/>
    <mergeCell ref="A17:B17"/>
    <mergeCell ref="A9:B9"/>
    <mergeCell ref="A12:B12"/>
    <mergeCell ref="A13:B13"/>
    <mergeCell ref="A10:B10"/>
    <mergeCell ref="A14:B14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B1000"/>
  <sheetViews>
    <sheetView zoomScale="80" zoomScaleNormal="80" workbookViewId="0">
      <selection activeCell="BB35" sqref="BB35"/>
    </sheetView>
  </sheetViews>
  <sheetFormatPr defaultColWidth="12.625" defaultRowHeight="15" customHeight="1"/>
  <cols>
    <col min="1" max="1" width="3.25" customWidth="1"/>
    <col min="2" max="2" width="36" customWidth="1"/>
    <col min="3" max="3" width="8.5" customWidth="1"/>
    <col min="4" max="6" width="7.375" hidden="1" customWidth="1"/>
    <col min="7" max="7" width="8.5" hidden="1" customWidth="1"/>
    <col min="8" max="8" width="9.5" hidden="1" customWidth="1"/>
    <col min="9" max="10" width="8.375" hidden="1" customWidth="1"/>
    <col min="11" max="11" width="9.87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hidden="1" customWidth="1"/>
    <col min="18" max="18" width="9.125" bestFit="1" customWidth="1"/>
    <col min="19" max="19" width="9.5" hidden="1" customWidth="1"/>
    <col min="20" max="21" width="8.375" hidden="1" customWidth="1"/>
    <col min="22" max="22" width="9.125" bestFit="1" customWidth="1"/>
    <col min="23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9" hidden="1" customWidth="1"/>
    <col min="29" max="29" width="9.125" bestFit="1" customWidth="1"/>
    <col min="30" max="30" width="8.375" hidden="1" customWidth="1"/>
    <col min="31" max="33" width="7.375" hidden="1" customWidth="1"/>
    <col min="34" max="37" width="8" hidden="1" customWidth="1"/>
    <col min="38" max="38" width="8.375" hidden="1" customWidth="1"/>
    <col min="39" max="39" width="7.375" hidden="1" customWidth="1"/>
    <col min="40" max="40" width="9.125" bestFit="1" customWidth="1"/>
    <col min="41" max="41" width="8" hidden="1" customWidth="1"/>
    <col min="42" max="44" width="9.125" hidden="1" customWidth="1"/>
    <col min="45" max="45" width="8" hidden="1" customWidth="1"/>
    <col min="46" max="46" width="9.125" bestFit="1" customWidth="1"/>
    <col min="47" max="48" width="7.375" hidden="1" customWidth="1"/>
    <col min="49" max="49" width="8.375" hidden="1" customWidth="1"/>
    <col min="50" max="50" width="9.125" bestFit="1" customWidth="1"/>
    <col min="51" max="53" width="8.375" hidden="1" customWidth="1"/>
    <col min="54" max="54" width="9.25" bestFit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5" hidden="1" customWidth="1"/>
    <col min="61" max="61" width="7.375" hidden="1" customWidth="1"/>
    <col min="62" max="62" width="8.375" bestFit="1" customWidth="1"/>
    <col min="63" max="63" width="8" bestFit="1" customWidth="1"/>
    <col min="64" max="64" width="8.375" bestFit="1" customWidth="1"/>
    <col min="65" max="67" width="7.375" hidden="1" customWidth="1"/>
    <col min="68" max="68" width="9.5" bestFit="1" customWidth="1"/>
    <col min="69" max="69" width="9.5" hidden="1" customWidth="1"/>
    <col min="70" max="70" width="8.375" hidden="1" customWidth="1"/>
    <col min="71" max="71" width="9.5" bestFit="1" customWidth="1"/>
    <col min="72" max="73" width="9.125" hidden="1" customWidth="1"/>
    <col min="74" max="74" width="9.5" bestFit="1" customWidth="1"/>
    <col min="75" max="75" width="8" hidden="1" customWidth="1"/>
    <col min="76" max="76" width="8.375" bestFit="1" customWidth="1"/>
    <col min="77" max="77" width="8.375" hidden="1" customWidth="1"/>
    <col min="78" max="78" width="9.5" hidden="1" customWidth="1"/>
    <col min="79" max="79" width="4.375" hidden="1" customWidth="1"/>
    <col min="80" max="80" width="7.25" hidden="1" customWidth="1"/>
  </cols>
  <sheetData>
    <row r="1" spans="1:80" ht="18.75">
      <c r="A1" s="644"/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/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17.25" customHeight="1">
      <c r="B4" s="31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B5" s="269"/>
      <c r="C5" s="30"/>
      <c r="D5" s="30"/>
      <c r="E5" s="30"/>
      <c r="F5" s="30"/>
      <c r="G5" s="30"/>
      <c r="H5" s="30"/>
      <c r="I5" s="30"/>
      <c r="J5" s="30"/>
      <c r="K5" s="719"/>
      <c r="L5" s="719"/>
      <c r="M5" s="719"/>
      <c r="N5" s="719"/>
      <c r="O5" s="719"/>
      <c r="P5" s="719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36" customHeight="1">
      <c r="A6" s="628"/>
      <c r="B6" s="629"/>
      <c r="C6" s="34"/>
      <c r="D6" s="632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57.9" customHeight="1">
      <c r="A7" s="630"/>
      <c r="B7" s="631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>
      <c r="A8" s="638"/>
      <c r="B8" s="639"/>
      <c r="C8" s="35"/>
      <c r="D8" s="35"/>
      <c r="E8" s="35"/>
      <c r="F8" s="35"/>
      <c r="G8" s="35"/>
      <c r="H8" s="35"/>
      <c r="I8" s="35"/>
      <c r="J8" s="35"/>
      <c r="K8" s="291"/>
      <c r="L8" s="291"/>
      <c r="M8" s="291"/>
      <c r="N8" s="363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0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B8" s="157"/>
    </row>
    <row r="9" spans="1:80">
      <c r="A9" s="715"/>
      <c r="B9" s="716"/>
      <c r="C9" s="318"/>
      <c r="D9" s="272"/>
      <c r="E9" s="272"/>
      <c r="F9" s="272"/>
      <c r="G9" s="272"/>
      <c r="H9" s="272"/>
      <c r="I9" s="272"/>
      <c r="J9" s="27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35"/>
      <c r="BZ9" s="35"/>
      <c r="CB9" s="157"/>
    </row>
    <row r="10" spans="1:80">
      <c r="A10" s="690"/>
      <c r="B10" s="717"/>
      <c r="C10" s="35"/>
      <c r="D10" s="35"/>
      <c r="E10" s="35"/>
      <c r="F10" s="35"/>
      <c r="G10" s="35"/>
      <c r="H10" s="35"/>
      <c r="I10" s="35"/>
      <c r="J10" s="35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B10" s="157"/>
    </row>
    <row r="11" spans="1:80">
      <c r="A11" s="638"/>
      <c r="B11" s="639"/>
      <c r="C11" s="35"/>
      <c r="D11" s="35"/>
      <c r="E11" s="35"/>
      <c r="F11" s="35"/>
      <c r="G11" s="35"/>
      <c r="H11" s="35"/>
      <c r="I11" s="35"/>
      <c r="J11" s="35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B11" s="157"/>
    </row>
    <row r="12" spans="1:80" ht="15" customHeight="1">
      <c r="A12" s="33"/>
      <c r="C12" s="266"/>
      <c r="D12" s="266"/>
      <c r="E12" s="266"/>
      <c r="F12" s="266"/>
      <c r="G12" s="266"/>
      <c r="H12" s="266"/>
      <c r="I12" s="266"/>
      <c r="J12" s="266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371"/>
      <c r="BR12" s="293"/>
      <c r="BS12" s="293"/>
      <c r="BT12" s="293"/>
      <c r="BU12" s="293"/>
      <c r="BV12" s="294"/>
      <c r="BW12" s="293"/>
      <c r="BX12" s="293"/>
      <c r="BZ12" s="35"/>
      <c r="CB12" s="157"/>
    </row>
    <row r="13" spans="1:80">
      <c r="A13" s="638"/>
      <c r="B13" s="639"/>
      <c r="C13" s="340"/>
      <c r="D13" s="340"/>
      <c r="E13" s="340"/>
      <c r="F13" s="340"/>
      <c r="G13" s="340"/>
      <c r="H13" s="340"/>
      <c r="I13" s="340"/>
      <c r="J13" s="340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5"/>
      <c r="BZ13" s="35"/>
      <c r="CB13" s="157"/>
    </row>
    <row r="14" spans="1:80">
      <c r="A14" s="707"/>
      <c r="B14" s="718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405"/>
      <c r="O14" s="405"/>
      <c r="P14" s="405"/>
      <c r="Q14" s="405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83"/>
      <c r="BZ14" s="35"/>
      <c r="CB14" s="157"/>
    </row>
    <row r="15" spans="1:80">
      <c r="A15" s="638"/>
      <c r="B15" s="639"/>
      <c r="C15" s="66"/>
      <c r="D15" s="66"/>
      <c r="E15" s="66"/>
      <c r="F15" s="66"/>
      <c r="G15" s="66"/>
      <c r="H15" s="66"/>
      <c r="I15" s="66"/>
      <c r="J15" s="66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</row>
    <row r="16" spans="1:80" hidden="1">
      <c r="A16" s="638"/>
      <c r="B16" s="639"/>
      <c r="C16" s="35"/>
      <c r="D16" s="35"/>
      <c r="E16" s="35"/>
      <c r="F16" s="35"/>
      <c r="G16" s="35"/>
      <c r="H16" s="35"/>
      <c r="I16" s="35"/>
      <c r="J16" s="35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idden="1">
      <c r="A17" s="634"/>
      <c r="B17" s="635"/>
      <c r="C17" s="36"/>
      <c r="D17" s="36"/>
      <c r="E17" s="36"/>
      <c r="F17" s="36"/>
      <c r="G17" s="36"/>
      <c r="H17" s="36"/>
      <c r="I17" s="36"/>
      <c r="J17" s="36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37"/>
      <c r="C18" s="19"/>
      <c r="D18" s="35"/>
      <c r="E18" s="35"/>
      <c r="F18" s="35"/>
      <c r="G18" s="35"/>
      <c r="H18" s="35"/>
      <c r="I18" s="35"/>
      <c r="J18" s="35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/>
      <c r="B19" s="594"/>
      <c r="C19" s="37"/>
      <c r="D19" s="45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3"/>
      <c r="BZ19" s="400"/>
    </row>
    <row r="20" spans="1:79" ht="15.75">
      <c r="A20" s="593"/>
      <c r="B20" s="594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593"/>
      <c r="B21" s="594"/>
      <c r="C21" s="392"/>
      <c r="D21" s="45"/>
      <c r="E21" s="45"/>
      <c r="F21" s="45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3"/>
      <c r="BZ21" s="400"/>
    </row>
    <row r="22" spans="1:79" ht="15.75" customHeight="1">
      <c r="A22" s="593"/>
      <c r="B22" s="594"/>
      <c r="C22" s="394"/>
    </row>
    <row r="23" spans="1:79" ht="14.25" hidden="1"/>
    <row r="24" spans="1:79" ht="14.25" hidden="1" customHeight="1">
      <c r="K24" s="103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24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>
      <c r="A30" s="595"/>
      <c r="B30" s="596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589"/>
      <c r="C31" s="20"/>
      <c r="D31" s="80"/>
      <c r="E31" s="80"/>
      <c r="F31" s="80"/>
      <c r="G31" s="80"/>
      <c r="H31" s="80"/>
      <c r="I31" s="80"/>
      <c r="J31" s="8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91"/>
      <c r="BZ31" s="91"/>
      <c r="CA31" s="1"/>
    </row>
    <row r="32" spans="1:79" ht="15" hidden="1" customHeight="1">
      <c r="A32" s="588"/>
      <c r="B32" s="589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0" hidden="1">
      <c r="A33" s="588"/>
      <c r="B33" s="589"/>
      <c r="C33" s="77"/>
      <c r="D33" s="28"/>
      <c r="E33" s="28"/>
      <c r="F33" s="28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0" hidden="1">
      <c r="A34" s="588"/>
      <c r="B34" s="59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72"/>
      <c r="B36" s="196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</row>
    <row r="37" spans="1:80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152.44999999999999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0">
      <c r="A39" s="591"/>
      <c r="B39" s="592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172"/>
      <c r="CB39" s="158"/>
    </row>
    <row r="40" spans="1:80">
      <c r="A40" s="599"/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172"/>
      <c r="CB40" s="158"/>
    </row>
    <row r="41" spans="1:80">
      <c r="A41" s="599"/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172"/>
      <c r="CB41" s="158"/>
    </row>
    <row r="42" spans="1:80">
      <c r="A42" s="599"/>
      <c r="B42" s="600"/>
      <c r="C42" s="35"/>
      <c r="D42" s="35"/>
      <c r="E42" s="35"/>
      <c r="F42" s="35"/>
      <c r="G42" s="35"/>
      <c r="H42" s="35"/>
      <c r="I42" s="35"/>
      <c r="J42" s="35"/>
      <c r="K42" s="291"/>
      <c r="L42" s="291"/>
      <c r="M42" s="291"/>
      <c r="N42" s="291"/>
      <c r="O42" s="291"/>
      <c r="P42" s="290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35"/>
      <c r="BZ42" s="35"/>
      <c r="CB42" s="158"/>
    </row>
    <row r="43" spans="1:80">
      <c r="A43" s="599"/>
      <c r="B43" s="600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77"/>
      <c r="BZ43" s="177"/>
      <c r="CA43" s="172"/>
      <c r="CB43" s="158"/>
    </row>
    <row r="44" spans="1:80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325"/>
      <c r="BW44" s="293"/>
      <c r="BX44" s="293"/>
      <c r="BY44" s="293"/>
      <c r="BZ44" s="293"/>
      <c r="CB44" s="158"/>
    </row>
    <row r="45" spans="1:80">
      <c r="A45" s="656"/>
      <c r="B45" s="704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99"/>
      <c r="BZ45" s="177"/>
      <c r="CB45" s="158"/>
    </row>
    <row r="46" spans="1:80">
      <c r="A46" s="621"/>
      <c r="B46" s="622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177"/>
      <c r="BZ46" s="177"/>
    </row>
    <row r="47" spans="1:80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0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20.25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F50" s="397"/>
      <c r="AG50" s="397"/>
      <c r="AH50" s="397"/>
      <c r="AI50" s="397"/>
      <c r="AJ50" s="397"/>
      <c r="AK50" s="397"/>
      <c r="AL50" s="397"/>
      <c r="AM50" s="397"/>
      <c r="AN50" s="397"/>
      <c r="AO50" s="397"/>
      <c r="AP50" s="397"/>
      <c r="AQ50" s="397"/>
      <c r="AR50" s="397"/>
      <c r="AS50" s="397"/>
      <c r="AT50" s="397"/>
      <c r="AU50" s="397"/>
      <c r="AV50" s="397"/>
      <c r="AW50" s="397"/>
      <c r="AX50" s="397"/>
      <c r="AY50" s="397"/>
      <c r="AZ50" s="397"/>
      <c r="BA50" s="397"/>
      <c r="BB50" s="397"/>
      <c r="BC50" s="397"/>
      <c r="BD50" s="397"/>
      <c r="BE50" s="397"/>
      <c r="BF50" s="397"/>
      <c r="BG50" s="397"/>
      <c r="BH50" s="397"/>
      <c r="BI50" s="397"/>
      <c r="BJ50" s="397"/>
      <c r="BK50" s="397"/>
      <c r="BL50" s="397"/>
      <c r="BM50" s="397"/>
      <c r="BN50" s="397"/>
      <c r="BO50" s="397"/>
      <c r="BP50" s="397"/>
      <c r="BQ50" s="397"/>
      <c r="BR50" s="397"/>
      <c r="BS50" s="397"/>
      <c r="BT50" s="397"/>
      <c r="BU50" s="397"/>
      <c r="BV50" s="397"/>
      <c r="BW50" s="397"/>
      <c r="BX50" s="397"/>
      <c r="BY50" s="397"/>
      <c r="BZ50" s="397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  <c r="AZ51" s="398"/>
      <c r="BA51" s="398"/>
      <c r="BB51" s="398"/>
      <c r="BC51" s="398"/>
      <c r="BD51" s="398"/>
      <c r="BE51" s="398"/>
      <c r="BF51" s="398"/>
      <c r="BG51" s="398"/>
      <c r="BH51" s="398"/>
      <c r="BI51" s="398"/>
      <c r="BJ51" s="398"/>
      <c r="BK51" s="398"/>
      <c r="BL51" s="398"/>
      <c r="BM51" s="398"/>
      <c r="BN51" s="398"/>
      <c r="BO51" s="398"/>
      <c r="BP51" s="398"/>
      <c r="BQ51" s="398"/>
      <c r="BR51" s="398"/>
      <c r="BS51" s="398"/>
      <c r="BT51" s="398"/>
      <c r="BU51" s="398"/>
      <c r="BV51" s="398"/>
      <c r="BW51" s="398"/>
      <c r="BX51" s="398"/>
      <c r="BY51" s="398"/>
      <c r="BZ51" s="398"/>
    </row>
    <row r="52" spans="1:78" ht="15.75" customHeight="1">
      <c r="A52" s="593"/>
      <c r="B52" s="594"/>
      <c r="C52" s="392"/>
      <c r="D52" s="183"/>
      <c r="E52" s="183"/>
      <c r="F52" s="180"/>
      <c r="G52" s="181"/>
      <c r="H52" s="181"/>
      <c r="I52" s="181"/>
      <c r="J52" s="181"/>
      <c r="K52" s="181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B52" s="397"/>
      <c r="AC52" s="397"/>
      <c r="AD52" s="397"/>
      <c r="AE52" s="397"/>
      <c r="AF52" s="397"/>
      <c r="AG52" s="397"/>
      <c r="AH52" s="397"/>
      <c r="AI52" s="397"/>
      <c r="AJ52" s="397"/>
      <c r="AK52" s="397"/>
      <c r="AL52" s="397"/>
      <c r="AM52" s="397"/>
      <c r="AN52" s="397"/>
      <c r="AO52" s="397"/>
      <c r="AP52" s="397"/>
      <c r="AQ52" s="397"/>
      <c r="AR52" s="397"/>
      <c r="AS52" s="397"/>
      <c r="AT52" s="397"/>
      <c r="AU52" s="397"/>
      <c r="AV52" s="397"/>
      <c r="AW52" s="397"/>
      <c r="AX52" s="397"/>
      <c r="AY52" s="397"/>
      <c r="AZ52" s="397"/>
      <c r="BA52" s="397"/>
      <c r="BB52" s="397"/>
      <c r="BC52" s="397"/>
      <c r="BD52" s="397"/>
      <c r="BE52" s="397"/>
      <c r="BF52" s="397"/>
      <c r="BG52" s="397"/>
      <c r="BH52" s="397"/>
      <c r="BI52" s="397"/>
      <c r="BJ52" s="397"/>
      <c r="BK52" s="397"/>
      <c r="BL52" s="397"/>
      <c r="BM52" s="397"/>
      <c r="BN52" s="397"/>
      <c r="BO52" s="397"/>
      <c r="BP52" s="397"/>
      <c r="BQ52" s="397"/>
      <c r="BR52" s="397"/>
      <c r="BS52" s="397"/>
      <c r="BT52" s="397"/>
      <c r="BU52" s="397"/>
      <c r="BV52" s="397"/>
      <c r="BW52" s="397"/>
      <c r="BX52" s="397"/>
      <c r="BY52" s="397"/>
      <c r="BZ52" s="397"/>
    </row>
    <row r="53" spans="1:78" ht="15.75">
      <c r="A53" s="593"/>
      <c r="B53" s="594"/>
      <c r="C53" s="394"/>
      <c r="D53" s="172"/>
      <c r="E53" s="172"/>
      <c r="F53" s="172"/>
      <c r="G53" s="172"/>
      <c r="H53" s="172"/>
      <c r="I53" s="172"/>
      <c r="J53" s="172"/>
      <c r="K53" s="172"/>
      <c r="L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5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5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5.75" hidden="1" customHeight="1">
      <c r="A58" s="618"/>
      <c r="B58" s="619"/>
      <c r="C58" s="178"/>
      <c r="D58" s="187"/>
      <c r="E58" s="187"/>
      <c r="F58" s="187"/>
      <c r="G58" s="187"/>
      <c r="H58" s="187"/>
      <c r="I58" s="187"/>
      <c r="J58" s="188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5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5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5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6:B46"/>
    <mergeCell ref="A44:B44"/>
    <mergeCell ref="A45:B45"/>
    <mergeCell ref="A18:B18"/>
    <mergeCell ref="A19:B19"/>
    <mergeCell ref="A20:B20"/>
    <mergeCell ref="A21:B21"/>
    <mergeCell ref="A22:B22"/>
    <mergeCell ref="A39:B39"/>
    <mergeCell ref="A40:B40"/>
    <mergeCell ref="A41:B41"/>
    <mergeCell ref="A42:B42"/>
    <mergeCell ref="A43:B43"/>
    <mergeCell ref="D37:BX37"/>
    <mergeCell ref="A28:B28"/>
    <mergeCell ref="A29:B29"/>
    <mergeCell ref="A30:B30"/>
    <mergeCell ref="A31:B31"/>
    <mergeCell ref="A32:B32"/>
    <mergeCell ref="A33:B33"/>
    <mergeCell ref="A34:B34"/>
    <mergeCell ref="A37:B38"/>
    <mergeCell ref="A6:B7"/>
    <mergeCell ref="D6:BX6"/>
    <mergeCell ref="A16:B16"/>
    <mergeCell ref="A17:B17"/>
    <mergeCell ref="A15:B15"/>
    <mergeCell ref="A8:B8"/>
    <mergeCell ref="A11:B11"/>
    <mergeCell ref="A9:B9"/>
    <mergeCell ref="A13:B13"/>
    <mergeCell ref="A10:B10"/>
    <mergeCell ref="A14:B14"/>
    <mergeCell ref="A1:BK1"/>
    <mergeCell ref="A2:BK2"/>
    <mergeCell ref="B3:BK3"/>
    <mergeCell ref="C4:BX4"/>
    <mergeCell ref="K5:P5"/>
    <mergeCell ref="A59:B59"/>
    <mergeCell ref="A60:B60"/>
    <mergeCell ref="A61:B61"/>
    <mergeCell ref="A52:B52"/>
    <mergeCell ref="A53:B53"/>
    <mergeCell ref="A55:B55"/>
    <mergeCell ref="A56:B56"/>
    <mergeCell ref="A57:B57"/>
    <mergeCell ref="A58:B58"/>
    <mergeCell ref="A51:B51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paperSize="9" scale="8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B1000"/>
  <sheetViews>
    <sheetView zoomScale="80" zoomScaleNormal="80" workbookViewId="0">
      <selection activeCell="BK35" sqref="BK35"/>
    </sheetView>
  </sheetViews>
  <sheetFormatPr defaultColWidth="12.625" defaultRowHeight="15" customHeight="1"/>
  <cols>
    <col min="1" max="1" width="3.25" customWidth="1"/>
    <col min="2" max="2" width="36" customWidth="1"/>
    <col min="3" max="3" width="8.5" customWidth="1"/>
    <col min="4" max="6" width="7.375" hidden="1" customWidth="1"/>
    <col min="7" max="7" width="8.5" hidden="1" customWidth="1"/>
    <col min="8" max="8" width="9.5" hidden="1" customWidth="1"/>
    <col min="9" max="10" width="8.375" hidden="1" customWidth="1"/>
    <col min="11" max="11" width="9.875" hidden="1" customWidth="1"/>
    <col min="12" max="12" width="9.1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hidden="1" customWidth="1"/>
    <col min="18" max="18" width="9.125" bestFit="1" customWidth="1"/>
    <col min="19" max="19" width="9.5" hidden="1" customWidth="1"/>
    <col min="20" max="21" width="8.375" hidden="1" customWidth="1"/>
    <col min="22" max="22" width="9.125" bestFit="1" customWidth="1"/>
    <col min="23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9" hidden="1" customWidth="1"/>
    <col min="29" max="29" width="9.125" bestFit="1" customWidth="1"/>
    <col min="30" max="30" width="8.375" hidden="1" customWidth="1"/>
    <col min="31" max="33" width="7.375" hidden="1" customWidth="1"/>
    <col min="34" max="37" width="8" hidden="1" customWidth="1"/>
    <col min="38" max="38" width="8.375" hidden="1" customWidth="1"/>
    <col min="39" max="39" width="7.375" hidden="1" customWidth="1"/>
    <col min="40" max="40" width="9.125" bestFit="1" customWidth="1"/>
    <col min="41" max="41" width="8" hidden="1" customWidth="1"/>
    <col min="42" max="44" width="9.125" hidden="1" customWidth="1"/>
    <col min="45" max="45" width="8" hidden="1" customWidth="1"/>
    <col min="46" max="46" width="9.125" bestFit="1" customWidth="1"/>
    <col min="47" max="48" width="7.375" hidden="1" customWidth="1"/>
    <col min="49" max="49" width="8.375" hidden="1" customWidth="1"/>
    <col min="50" max="50" width="9.125" bestFit="1" customWidth="1"/>
    <col min="51" max="53" width="8.375" hidden="1" customWidth="1"/>
    <col min="54" max="54" width="9.25" bestFit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5" hidden="1" customWidth="1"/>
    <col min="61" max="61" width="7.375" hidden="1" customWidth="1"/>
    <col min="62" max="62" width="8.375" bestFit="1" customWidth="1"/>
    <col min="63" max="63" width="8" bestFit="1" customWidth="1"/>
    <col min="64" max="64" width="8.375" bestFit="1" customWidth="1"/>
    <col min="65" max="67" width="7.375" hidden="1" customWidth="1"/>
    <col min="68" max="68" width="9.5" bestFit="1" customWidth="1"/>
    <col min="69" max="69" width="9.5" hidden="1" customWidth="1"/>
    <col min="70" max="70" width="8.375" hidden="1" customWidth="1"/>
    <col min="71" max="71" width="9.5" bestFit="1" customWidth="1"/>
    <col min="72" max="73" width="9.125" hidden="1" customWidth="1"/>
    <col min="74" max="74" width="9.5" bestFit="1" customWidth="1"/>
    <col min="75" max="75" width="8" hidden="1" customWidth="1"/>
    <col min="76" max="76" width="8.375" bestFit="1" customWidth="1"/>
    <col min="77" max="77" width="8.375" hidden="1" customWidth="1"/>
    <col min="78" max="78" width="9.5" hidden="1" customWidth="1"/>
    <col min="79" max="79" width="4.375" hidden="1" customWidth="1"/>
    <col min="80" max="80" width="7.25" hidden="1" customWidth="1"/>
  </cols>
  <sheetData>
    <row r="1" spans="1:80" ht="18.75">
      <c r="A1" s="644"/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/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17.25" customHeight="1">
      <c r="B4" s="31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B5" s="269"/>
      <c r="C5" s="30"/>
      <c r="D5" s="30"/>
      <c r="E5" s="30"/>
      <c r="F5" s="30"/>
      <c r="G5" s="30"/>
      <c r="H5" s="30"/>
      <c r="I5" s="30"/>
      <c r="J5" s="30"/>
      <c r="K5" s="719"/>
      <c r="L5" s="719"/>
      <c r="M5" s="719"/>
      <c r="N5" s="719"/>
      <c r="O5" s="719"/>
      <c r="P5" s="719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36" customHeight="1">
      <c r="A6" s="628"/>
      <c r="B6" s="629"/>
      <c r="C6" s="34"/>
      <c r="D6" s="632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57.9" customHeight="1">
      <c r="A7" s="630"/>
      <c r="B7" s="631"/>
      <c r="C7" s="3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27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80">
      <c r="A8" s="638"/>
      <c r="B8" s="639"/>
      <c r="C8" s="35"/>
      <c r="D8" s="35"/>
      <c r="E8" s="35"/>
      <c r="F8" s="35"/>
      <c r="G8" s="35"/>
      <c r="H8" s="35"/>
      <c r="I8" s="35"/>
      <c r="J8" s="35"/>
      <c r="K8" s="291"/>
      <c r="L8" s="291"/>
      <c r="M8" s="291"/>
      <c r="N8" s="363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291"/>
      <c r="BM8" s="291"/>
      <c r="BN8" s="291"/>
      <c r="BO8" s="291"/>
      <c r="BP8" s="290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B8" s="157"/>
    </row>
    <row r="9" spans="1:80">
      <c r="A9" s="715"/>
      <c r="B9" s="716"/>
      <c r="C9" s="318"/>
      <c r="D9" s="272"/>
      <c r="E9" s="272"/>
      <c r="F9" s="272"/>
      <c r="G9" s="272"/>
      <c r="H9" s="272"/>
      <c r="I9" s="272"/>
      <c r="J9" s="27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35"/>
      <c r="BZ9" s="35"/>
      <c r="CB9" s="157"/>
    </row>
    <row r="10" spans="1:80">
      <c r="A10" s="690"/>
      <c r="B10" s="717"/>
      <c r="C10" s="35"/>
      <c r="D10" s="35"/>
      <c r="E10" s="35"/>
      <c r="F10" s="35"/>
      <c r="G10" s="35"/>
      <c r="H10" s="35"/>
      <c r="I10" s="35"/>
      <c r="J10" s="35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35"/>
      <c r="BZ10" s="35"/>
      <c r="CB10" s="157"/>
    </row>
    <row r="11" spans="1:80">
      <c r="A11" s="638"/>
      <c r="B11" s="639"/>
      <c r="C11" s="35"/>
      <c r="D11" s="35"/>
      <c r="E11" s="35"/>
      <c r="F11" s="35"/>
      <c r="G11" s="35"/>
      <c r="H11" s="35"/>
      <c r="I11" s="35"/>
      <c r="J11" s="35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35"/>
      <c r="BZ11" s="35"/>
      <c r="CB11" s="157"/>
    </row>
    <row r="12" spans="1:80" ht="15" customHeight="1">
      <c r="A12" s="33"/>
      <c r="C12" s="266"/>
      <c r="D12" s="266"/>
      <c r="E12" s="266"/>
      <c r="F12" s="266"/>
      <c r="G12" s="266"/>
      <c r="H12" s="266"/>
      <c r="I12" s="266"/>
      <c r="J12" s="266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371"/>
      <c r="BR12" s="293"/>
      <c r="BS12" s="293"/>
      <c r="BT12" s="293"/>
      <c r="BU12" s="293"/>
      <c r="BV12" s="294"/>
      <c r="BW12" s="293"/>
      <c r="BX12" s="293"/>
      <c r="BZ12" s="35"/>
      <c r="CB12" s="157"/>
    </row>
    <row r="13" spans="1:80">
      <c r="A13" s="638"/>
      <c r="B13" s="639"/>
      <c r="C13" s="340"/>
      <c r="D13" s="340"/>
      <c r="E13" s="340"/>
      <c r="F13" s="340"/>
      <c r="G13" s="340"/>
      <c r="H13" s="340"/>
      <c r="I13" s="340"/>
      <c r="J13" s="340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5"/>
      <c r="BZ13" s="35"/>
      <c r="CB13" s="157"/>
    </row>
    <row r="14" spans="1:80">
      <c r="A14" s="707"/>
      <c r="B14" s="718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405"/>
      <c r="O14" s="405"/>
      <c r="P14" s="405"/>
      <c r="Q14" s="405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83"/>
      <c r="BZ14" s="35"/>
      <c r="CB14" s="157"/>
    </row>
    <row r="15" spans="1:80">
      <c r="A15" s="638"/>
      <c r="B15" s="639"/>
      <c r="C15" s="66"/>
      <c r="D15" s="66"/>
      <c r="E15" s="66"/>
      <c r="F15" s="66"/>
      <c r="G15" s="66"/>
      <c r="H15" s="66"/>
      <c r="I15" s="66"/>
      <c r="J15" s="66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35"/>
      <c r="BZ15" s="35"/>
    </row>
    <row r="16" spans="1:80" hidden="1">
      <c r="A16" s="638"/>
      <c r="B16" s="639"/>
      <c r="C16" s="35"/>
      <c r="D16" s="35"/>
      <c r="E16" s="35"/>
      <c r="F16" s="35"/>
      <c r="G16" s="35"/>
      <c r="H16" s="35"/>
      <c r="I16" s="35"/>
      <c r="J16" s="35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35"/>
      <c r="BZ16" s="35"/>
    </row>
    <row r="17" spans="1:79" hidden="1">
      <c r="A17" s="634"/>
      <c r="B17" s="635"/>
      <c r="C17" s="36"/>
      <c r="D17" s="36"/>
      <c r="E17" s="36"/>
      <c r="F17" s="36"/>
      <c r="G17" s="36"/>
      <c r="H17" s="36"/>
      <c r="I17" s="36"/>
      <c r="J17" s="36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36"/>
      <c r="BZ17" s="36"/>
    </row>
    <row r="18" spans="1:79" ht="20.25" thickBot="1">
      <c r="A18" s="636"/>
      <c r="B18" s="637"/>
      <c r="C18" s="19"/>
      <c r="D18" s="35"/>
      <c r="E18" s="35"/>
      <c r="F18" s="35"/>
      <c r="G18" s="35"/>
      <c r="H18" s="35"/>
      <c r="I18" s="35"/>
      <c r="J18" s="35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593"/>
      <c r="B19" s="594"/>
      <c r="C19" s="37"/>
      <c r="D19" s="45"/>
      <c r="E19" s="40"/>
      <c r="F19" s="40"/>
      <c r="G19" s="40"/>
      <c r="H19" s="40"/>
      <c r="I19" s="40"/>
      <c r="J19" s="40"/>
      <c r="K19" s="40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3"/>
      <c r="BZ19" s="400"/>
    </row>
    <row r="20" spans="1:79" ht="15.75">
      <c r="A20" s="593"/>
      <c r="B20" s="594"/>
      <c r="C20" s="37"/>
      <c r="D20" s="41"/>
      <c r="E20" s="41"/>
      <c r="F20" s="41"/>
      <c r="G20" s="41"/>
      <c r="H20" s="41"/>
      <c r="I20" s="41"/>
      <c r="J20" s="41"/>
      <c r="K20" s="41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</row>
    <row r="21" spans="1:79" ht="15.75" customHeight="1">
      <c r="A21" s="593"/>
      <c r="B21" s="594"/>
      <c r="C21" s="392"/>
      <c r="D21" s="45"/>
      <c r="E21" s="45"/>
      <c r="F21" s="45"/>
      <c r="G21" s="40"/>
      <c r="H21" s="40"/>
      <c r="I21" s="40"/>
      <c r="J21" s="40"/>
      <c r="K21" s="40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3"/>
      <c r="BZ21" s="400"/>
    </row>
    <row r="22" spans="1:79" ht="15.75" customHeight="1">
      <c r="A22" s="593"/>
      <c r="B22" s="594"/>
      <c r="C22" s="394"/>
    </row>
    <row r="23" spans="1:79" ht="14.25" hidden="1"/>
    <row r="24" spans="1:79" ht="14.25" hidden="1" customHeight="1">
      <c r="K24" s="103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" hidden="1" customHeight="1">
      <c r="A29" s="623"/>
      <c r="B29" s="624"/>
      <c r="C29" s="15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18"/>
      <c r="BZ29" s="18"/>
      <c r="CA29" s="1"/>
    </row>
    <row r="30" spans="1:79" ht="21" hidden="1" customHeight="1" thickBot="1">
      <c r="A30" s="595"/>
      <c r="B30" s="596"/>
      <c r="C30" s="8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/>
      <c r="B31" s="589"/>
      <c r="C31" s="20"/>
      <c r="D31" s="80"/>
      <c r="E31" s="80"/>
      <c r="F31" s="80"/>
      <c r="G31" s="80"/>
      <c r="H31" s="80"/>
      <c r="I31" s="80"/>
      <c r="J31" s="8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91"/>
      <c r="BZ31" s="91"/>
      <c r="CA31" s="1"/>
    </row>
    <row r="32" spans="1:79" ht="15" hidden="1" customHeight="1">
      <c r="A32" s="588"/>
      <c r="B32" s="589"/>
      <c r="C32" s="2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1"/>
    </row>
    <row r="33" spans="1:80" hidden="1">
      <c r="A33" s="588"/>
      <c r="B33" s="589"/>
      <c r="C33" s="77"/>
      <c r="D33" s="28"/>
      <c r="E33" s="28"/>
      <c r="F33" s="28"/>
      <c r="G33" s="28"/>
      <c r="H33" s="28"/>
      <c r="I33" s="28"/>
      <c r="J33" s="28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1"/>
    </row>
    <row r="34" spans="1:80" hidden="1">
      <c r="A34" s="588"/>
      <c r="B34" s="590"/>
      <c r="C34" s="7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72"/>
      <c r="B36" s="196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</row>
    <row r="37" spans="1:80">
      <c r="A37" s="649"/>
      <c r="B37" s="625"/>
      <c r="C37" s="175"/>
      <c r="D37" s="586"/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152.44999999999999" customHeight="1">
      <c r="A38" s="626"/>
      <c r="B38" s="627"/>
      <c r="C38" s="175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342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</row>
    <row r="39" spans="1:80">
      <c r="A39" s="591"/>
      <c r="B39" s="592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172"/>
      <c r="CB39" s="158"/>
    </row>
    <row r="40" spans="1:80">
      <c r="A40" s="599"/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172"/>
      <c r="CB40" s="158"/>
    </row>
    <row r="41" spans="1:80">
      <c r="A41" s="599"/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172"/>
      <c r="CB41" s="158"/>
    </row>
    <row r="42" spans="1:80">
      <c r="A42" s="599"/>
      <c r="B42" s="600"/>
      <c r="C42" s="35"/>
      <c r="D42" s="35"/>
      <c r="E42" s="35"/>
      <c r="F42" s="35"/>
      <c r="G42" s="35"/>
      <c r="H42" s="35"/>
      <c r="I42" s="35"/>
      <c r="J42" s="35"/>
      <c r="K42" s="291"/>
      <c r="L42" s="291"/>
      <c r="M42" s="291"/>
      <c r="N42" s="291"/>
      <c r="O42" s="291"/>
      <c r="P42" s="290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35"/>
      <c r="BZ42" s="35"/>
      <c r="CB42" s="158"/>
    </row>
    <row r="43" spans="1:80">
      <c r="A43" s="599"/>
      <c r="B43" s="600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77"/>
      <c r="BZ43" s="177"/>
      <c r="CA43" s="172"/>
      <c r="CB43" s="158"/>
    </row>
    <row r="44" spans="1:80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325"/>
      <c r="BW44" s="293"/>
      <c r="BX44" s="293"/>
      <c r="BY44" s="293"/>
      <c r="BZ44" s="293"/>
      <c r="CB44" s="158"/>
    </row>
    <row r="45" spans="1:80">
      <c r="A45" s="656"/>
      <c r="B45" s="704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99"/>
      <c r="BZ45" s="177"/>
      <c r="CB45" s="158"/>
    </row>
    <row r="46" spans="1:80">
      <c r="A46" s="621"/>
      <c r="B46" s="622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177"/>
      <c r="BZ46" s="177"/>
    </row>
    <row r="47" spans="1:80" hidden="1">
      <c r="A47" s="612"/>
      <c r="B47" s="61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</row>
    <row r="48" spans="1:80" hidden="1">
      <c r="A48" s="614"/>
      <c r="B48" s="615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</row>
    <row r="49" spans="1:78" ht="20.25" thickBot="1">
      <c r="A49" s="616"/>
      <c r="B49" s="617"/>
      <c r="C49" s="192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5.75" customHeight="1" thickTop="1">
      <c r="A50" s="593"/>
      <c r="B50" s="594"/>
      <c r="C50" s="178"/>
      <c r="D50" s="179"/>
      <c r="E50" s="181"/>
      <c r="F50" s="181"/>
      <c r="G50" s="181"/>
      <c r="H50" s="181"/>
      <c r="I50" s="181"/>
      <c r="J50" s="181"/>
      <c r="K50" s="181"/>
      <c r="L50" s="397"/>
      <c r="M50" s="397"/>
      <c r="N50" s="397"/>
      <c r="O50" s="397"/>
      <c r="P50" s="397"/>
      <c r="Q50" s="397"/>
      <c r="R50" s="397"/>
      <c r="S50" s="397"/>
      <c r="T50" s="397"/>
      <c r="U50" s="39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F50" s="397"/>
      <c r="AG50" s="397"/>
      <c r="AH50" s="397"/>
      <c r="AI50" s="397"/>
      <c r="AJ50" s="397"/>
      <c r="AK50" s="397"/>
      <c r="AL50" s="397"/>
      <c r="AM50" s="397"/>
      <c r="AN50" s="397"/>
      <c r="AO50" s="397"/>
      <c r="AP50" s="397"/>
      <c r="AQ50" s="397"/>
      <c r="AR50" s="397"/>
      <c r="AS50" s="397"/>
      <c r="AT50" s="397"/>
      <c r="AU50" s="397"/>
      <c r="AV50" s="397"/>
      <c r="AW50" s="397"/>
      <c r="AX50" s="397"/>
      <c r="AY50" s="397"/>
      <c r="AZ50" s="397"/>
      <c r="BA50" s="397"/>
      <c r="BB50" s="397"/>
      <c r="BC50" s="397"/>
      <c r="BD50" s="397"/>
      <c r="BE50" s="397"/>
      <c r="BF50" s="397"/>
      <c r="BG50" s="397"/>
      <c r="BH50" s="397"/>
      <c r="BI50" s="397"/>
      <c r="BJ50" s="397"/>
      <c r="BK50" s="397"/>
      <c r="BL50" s="397"/>
      <c r="BM50" s="397"/>
      <c r="BN50" s="397"/>
      <c r="BO50" s="397"/>
      <c r="BP50" s="397"/>
      <c r="BQ50" s="397"/>
      <c r="BR50" s="397"/>
      <c r="BS50" s="397"/>
      <c r="BT50" s="397"/>
      <c r="BU50" s="397"/>
      <c r="BV50" s="397"/>
      <c r="BW50" s="397"/>
      <c r="BX50" s="397"/>
      <c r="BY50" s="397"/>
      <c r="BZ50" s="397"/>
    </row>
    <row r="51" spans="1:78" ht="15.75" customHeight="1">
      <c r="A51" s="593"/>
      <c r="B51" s="594"/>
      <c r="C51" s="178"/>
      <c r="D51" s="182"/>
      <c r="E51" s="182"/>
      <c r="F51" s="182"/>
      <c r="G51" s="182"/>
      <c r="H51" s="182"/>
      <c r="I51" s="182"/>
      <c r="J51" s="182"/>
      <c r="K51" s="182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  <c r="AZ51" s="398"/>
      <c r="BA51" s="398"/>
      <c r="BB51" s="398"/>
      <c r="BC51" s="398"/>
      <c r="BD51" s="398"/>
      <c r="BE51" s="398"/>
      <c r="BF51" s="398"/>
      <c r="BG51" s="398"/>
      <c r="BH51" s="398"/>
      <c r="BI51" s="398"/>
      <c r="BJ51" s="398"/>
      <c r="BK51" s="398"/>
      <c r="BL51" s="398"/>
      <c r="BM51" s="398"/>
      <c r="BN51" s="398"/>
      <c r="BO51" s="398"/>
      <c r="BP51" s="398"/>
      <c r="BQ51" s="398"/>
      <c r="BR51" s="398"/>
      <c r="BS51" s="398"/>
      <c r="BT51" s="398"/>
      <c r="BU51" s="398"/>
      <c r="BV51" s="398"/>
      <c r="BW51" s="398"/>
      <c r="BX51" s="398"/>
      <c r="BY51" s="398"/>
      <c r="BZ51" s="398"/>
    </row>
    <row r="52" spans="1:78" ht="15.75" customHeight="1">
      <c r="A52" s="593"/>
      <c r="B52" s="594"/>
      <c r="C52" s="392"/>
      <c r="D52" s="183"/>
      <c r="E52" s="183"/>
      <c r="F52" s="180"/>
      <c r="G52" s="181"/>
      <c r="H52" s="181"/>
      <c r="I52" s="181"/>
      <c r="J52" s="181"/>
      <c r="K52" s="181"/>
      <c r="L52" s="397"/>
      <c r="M52" s="397"/>
      <c r="N52" s="397"/>
      <c r="O52" s="397"/>
      <c r="P52" s="397"/>
      <c r="Q52" s="397"/>
      <c r="R52" s="397"/>
      <c r="S52" s="397"/>
      <c r="T52" s="397"/>
      <c r="U52" s="397"/>
      <c r="V52" s="397"/>
      <c r="W52" s="397"/>
      <c r="X52" s="397"/>
      <c r="Y52" s="397"/>
      <c r="Z52" s="397"/>
      <c r="AA52" s="397"/>
      <c r="AB52" s="397"/>
      <c r="AC52" s="397"/>
      <c r="AD52" s="397"/>
      <c r="AE52" s="397"/>
      <c r="AF52" s="397"/>
      <c r="AG52" s="397"/>
      <c r="AH52" s="397"/>
      <c r="AI52" s="397"/>
      <c r="AJ52" s="397"/>
      <c r="AK52" s="397"/>
      <c r="AL52" s="397"/>
      <c r="AM52" s="397"/>
      <c r="AN52" s="397"/>
      <c r="AO52" s="397"/>
      <c r="AP52" s="397"/>
      <c r="AQ52" s="397"/>
      <c r="AR52" s="397"/>
      <c r="AS52" s="397"/>
      <c r="AT52" s="397"/>
      <c r="AU52" s="397"/>
      <c r="AV52" s="397"/>
      <c r="AW52" s="397"/>
      <c r="AX52" s="397"/>
      <c r="AY52" s="397"/>
      <c r="AZ52" s="397"/>
      <c r="BA52" s="397"/>
      <c r="BB52" s="397"/>
      <c r="BC52" s="397"/>
      <c r="BD52" s="397"/>
      <c r="BE52" s="397"/>
      <c r="BF52" s="397"/>
      <c r="BG52" s="397"/>
      <c r="BH52" s="397"/>
      <c r="BI52" s="397"/>
      <c r="BJ52" s="397"/>
      <c r="BK52" s="397"/>
      <c r="BL52" s="397"/>
      <c r="BM52" s="397"/>
      <c r="BN52" s="397"/>
      <c r="BO52" s="397"/>
      <c r="BP52" s="397"/>
      <c r="BQ52" s="397"/>
      <c r="BR52" s="397"/>
      <c r="BS52" s="397"/>
      <c r="BT52" s="397"/>
      <c r="BU52" s="397"/>
      <c r="BV52" s="397"/>
      <c r="BW52" s="397"/>
      <c r="BX52" s="397"/>
      <c r="BY52" s="397"/>
      <c r="BZ52" s="397"/>
    </row>
    <row r="53" spans="1:78" ht="15.75">
      <c r="A53" s="593"/>
      <c r="B53" s="594"/>
      <c r="C53" s="394"/>
      <c r="D53" s="172"/>
      <c r="E53" s="172"/>
      <c r="F53" s="172"/>
      <c r="G53" s="172"/>
      <c r="H53" s="172"/>
      <c r="I53" s="172"/>
      <c r="J53" s="172"/>
      <c r="K53" s="172"/>
      <c r="L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5" hidden="1" customHeight="1">
      <c r="A54" s="1"/>
      <c r="B54" s="17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5" hidden="1" customHeight="1">
      <c r="A55" s="612"/>
      <c r="B55" s="613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</row>
    <row r="56" spans="1:78" ht="15" hidden="1" customHeight="1">
      <c r="A56" s="614"/>
      <c r="B56" s="615"/>
      <c r="C56" s="177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</row>
    <row r="57" spans="1:78" ht="21" hidden="1" customHeight="1" thickBot="1">
      <c r="A57" s="595"/>
      <c r="B57" s="596"/>
      <c r="C57" s="8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5.75" hidden="1" customHeight="1">
      <c r="A58" s="618"/>
      <c r="B58" s="619"/>
      <c r="C58" s="178"/>
      <c r="D58" s="187"/>
      <c r="E58" s="187"/>
      <c r="F58" s="187"/>
      <c r="G58" s="187"/>
      <c r="H58" s="187"/>
      <c r="I58" s="187"/>
      <c r="J58" s="188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</row>
    <row r="59" spans="1:78" ht="15" hidden="1" customHeight="1">
      <c r="A59" s="618"/>
      <c r="B59" s="619"/>
      <c r="C59" s="178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</row>
    <row r="60" spans="1:78" ht="15" hidden="1" customHeight="1">
      <c r="A60" s="618"/>
      <c r="B60" s="619"/>
      <c r="C60" s="189"/>
      <c r="D60" s="183"/>
      <c r="E60" s="183"/>
      <c r="F60" s="180"/>
      <c r="G60" s="180"/>
      <c r="H60" s="180"/>
      <c r="I60" s="180"/>
      <c r="J60" s="180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</row>
    <row r="61" spans="1:78" ht="15" hidden="1" customHeight="1">
      <c r="A61" s="618"/>
      <c r="B61" s="620"/>
      <c r="C61" s="190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11:B11"/>
    <mergeCell ref="A9:B9"/>
    <mergeCell ref="A13:B13"/>
    <mergeCell ref="A10:B10"/>
    <mergeCell ref="A14:B14"/>
    <mergeCell ref="A18:B18"/>
    <mergeCell ref="A19:B19"/>
    <mergeCell ref="A20:B20"/>
    <mergeCell ref="A21:B21"/>
    <mergeCell ref="A32:B32"/>
    <mergeCell ref="A22:B22"/>
    <mergeCell ref="A28:B28"/>
    <mergeCell ref="A29:B29"/>
    <mergeCell ref="A30:B30"/>
    <mergeCell ref="A31:B31"/>
    <mergeCell ref="A33:B33"/>
    <mergeCell ref="A34:B34"/>
    <mergeCell ref="A47:B47"/>
    <mergeCell ref="A48:B48"/>
    <mergeCell ref="A49:B49"/>
    <mergeCell ref="A46:B46"/>
    <mergeCell ref="A59:B59"/>
    <mergeCell ref="A60:B60"/>
    <mergeCell ref="A61:B61"/>
    <mergeCell ref="A52:B52"/>
    <mergeCell ref="A53:B53"/>
    <mergeCell ref="A55:B55"/>
    <mergeCell ref="A56:B56"/>
    <mergeCell ref="A57:B57"/>
    <mergeCell ref="D37:BX37"/>
    <mergeCell ref="A50:B50"/>
    <mergeCell ref="A51:B51"/>
    <mergeCell ref="A37:B38"/>
    <mergeCell ref="A58:B58"/>
    <mergeCell ref="A44:B44"/>
    <mergeCell ref="A39:B39"/>
    <mergeCell ref="A40:B40"/>
    <mergeCell ref="A41:B41"/>
    <mergeCell ref="A42:B42"/>
    <mergeCell ref="A43:B43"/>
    <mergeCell ref="A45:B45"/>
  </mergeCells>
  <pageMargins left="0.70866141732283472" right="0.70866141732283472" top="0.74803149606299213" bottom="0.74803149606299213" header="0" footer="0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F11" sqref="F11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9.25" style="109" bestFit="1" customWidth="1"/>
    <col min="4" max="4" width="9.87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№6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27"/>
      <c r="B4" s="200" t="s">
        <v>290</v>
      </c>
      <c r="C4" s="127"/>
      <c r="D4" s="163">
        <v>8</v>
      </c>
      <c r="E4" s="256" t="str">
        <f>ИТОГ!E6</f>
        <v>.10.2024</v>
      </c>
    </row>
    <row r="5" spans="1:5" ht="15">
      <c r="A5" s="112" t="s">
        <v>246</v>
      </c>
      <c r="B5" s="112" t="s">
        <v>50</v>
      </c>
      <c r="C5" s="112" t="s">
        <v>81</v>
      </c>
      <c r="D5" s="112" t="s">
        <v>247</v>
      </c>
      <c r="E5" s="112" t="s">
        <v>248</v>
      </c>
    </row>
    <row r="6" spans="1:5" ht="15">
      <c r="A6" s="112">
        <v>1</v>
      </c>
      <c r="B6" s="115" t="s">
        <v>52</v>
      </c>
      <c r="C6" s="124">
        <v>24.111000000000001</v>
      </c>
      <c r="D6" s="112">
        <f>VLOOKUP(D4,завтрак_факт,3,FALSE)</f>
        <v>100</v>
      </c>
      <c r="E6" s="125">
        <f t="shared" ref="E6:E11" si="0">C6*D6</f>
        <v>2411.1</v>
      </c>
    </row>
    <row r="7" spans="1:5" ht="15">
      <c r="A7" s="112">
        <v>2</v>
      </c>
      <c r="B7" s="115" t="s">
        <v>316</v>
      </c>
      <c r="C7" s="124">
        <v>9.8394999999999992</v>
      </c>
      <c r="D7" s="112">
        <f>D6</f>
        <v>100</v>
      </c>
      <c r="E7" s="125">
        <f t="shared" si="0"/>
        <v>983.94999999999993</v>
      </c>
    </row>
    <row r="8" spans="1:5" ht="15">
      <c r="A8" s="112">
        <v>3</v>
      </c>
      <c r="B8" s="115" t="s">
        <v>319</v>
      </c>
      <c r="C8" s="124">
        <v>17</v>
      </c>
      <c r="D8" s="112">
        <f>D6</f>
        <v>100</v>
      </c>
      <c r="E8" s="125">
        <f t="shared" si="0"/>
        <v>1700</v>
      </c>
    </row>
    <row r="9" spans="1:5" ht="15">
      <c r="A9" s="112">
        <v>4</v>
      </c>
      <c r="B9" s="115" t="s">
        <v>45</v>
      </c>
      <c r="C9" s="124">
        <v>13.2</v>
      </c>
      <c r="D9" s="112">
        <f>D6</f>
        <v>100</v>
      </c>
      <c r="E9" s="125">
        <f t="shared" si="0"/>
        <v>1320</v>
      </c>
    </row>
    <row r="10" spans="1:5" ht="15">
      <c r="A10" s="112">
        <v>5</v>
      </c>
      <c r="B10" s="220" t="s">
        <v>301</v>
      </c>
      <c r="C10" s="124">
        <v>2.3199999999999998</v>
      </c>
      <c r="D10" s="112">
        <f>D6</f>
        <v>100</v>
      </c>
      <c r="E10" s="125">
        <f t="shared" si="0"/>
        <v>231.99999999999997</v>
      </c>
    </row>
    <row r="11" spans="1:5" ht="15">
      <c r="A11" s="112">
        <v>6</v>
      </c>
      <c r="B11" s="115" t="s">
        <v>61</v>
      </c>
      <c r="C11" s="124">
        <v>7.9494999999999996</v>
      </c>
      <c r="D11" s="112">
        <f>D7</f>
        <v>100</v>
      </c>
      <c r="E11" s="125">
        <f t="shared" si="0"/>
        <v>794.94999999999993</v>
      </c>
    </row>
    <row r="12" spans="1:5" ht="15">
      <c r="A12" s="112">
        <v>7</v>
      </c>
      <c r="B12" s="116"/>
      <c r="C12" s="116"/>
      <c r="D12" s="116"/>
      <c r="E12" s="116"/>
    </row>
    <row r="13" spans="1:5" ht="15" hidden="1">
      <c r="A13" s="112">
        <v>8</v>
      </c>
      <c r="B13" s="126"/>
      <c r="C13" s="125"/>
      <c r="D13" s="112"/>
      <c r="E13" s="125"/>
    </row>
    <row r="14" spans="1:5" ht="15" hidden="1">
      <c r="A14" s="111">
        <v>9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7441.9999999999991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2" t="s">
        <v>246</v>
      </c>
      <c r="B17" s="112" t="s">
        <v>50</v>
      </c>
      <c r="C17" s="112" t="s">
        <v>81</v>
      </c>
      <c r="D17" s="112" t="s">
        <v>247</v>
      </c>
      <c r="E17" s="112" t="s">
        <v>248</v>
      </c>
    </row>
    <row r="18" spans="1:5" ht="15">
      <c r="A18" s="112">
        <v>1</v>
      </c>
      <c r="B18" s="220" t="s">
        <v>351</v>
      </c>
      <c r="C18" s="124">
        <v>15.9442</v>
      </c>
      <c r="D18" s="112">
        <f>VLOOKUP(D4,Фактически_присутствующих,3,FALSE)</f>
        <v>100</v>
      </c>
      <c r="E18" s="125">
        <f>C18*D18</f>
        <v>1594.42</v>
      </c>
    </row>
    <row r="19" spans="1:5" ht="15">
      <c r="A19" s="112">
        <v>2</v>
      </c>
      <c r="B19" s="220" t="s">
        <v>311</v>
      </c>
      <c r="C19" s="124">
        <v>26.7258</v>
      </c>
      <c r="D19" s="112">
        <f>D18</f>
        <v>100</v>
      </c>
      <c r="E19" s="125">
        <f>C19*D19</f>
        <v>2672.58</v>
      </c>
    </row>
    <row r="20" spans="1:5" ht="15">
      <c r="A20" s="112">
        <v>3</v>
      </c>
      <c r="B20" s="115" t="s">
        <v>319</v>
      </c>
      <c r="C20" s="124">
        <v>17</v>
      </c>
      <c r="D20" s="112">
        <f>D18</f>
        <v>100</v>
      </c>
      <c r="E20" s="125">
        <f>C20*D20</f>
        <v>1700</v>
      </c>
    </row>
    <row r="21" spans="1:5" ht="15">
      <c r="A21" s="112">
        <v>4</v>
      </c>
      <c r="B21" s="220" t="s">
        <v>45</v>
      </c>
      <c r="C21" s="124">
        <v>12.43</v>
      </c>
      <c r="D21" s="112">
        <f>D18</f>
        <v>100</v>
      </c>
      <c r="E21" s="125">
        <f>C21*D21</f>
        <v>1243</v>
      </c>
    </row>
    <row r="22" spans="1:5" ht="15">
      <c r="A22" s="279">
        <v>5</v>
      </c>
      <c r="B22" s="282" t="s">
        <v>301</v>
      </c>
      <c r="C22" s="335">
        <v>2.3199999999999998</v>
      </c>
      <c r="D22" s="112">
        <f>D19</f>
        <v>100</v>
      </c>
      <c r="E22" s="125">
        <f>C22*D22</f>
        <v>231.99999999999997</v>
      </c>
    </row>
    <row r="23" spans="1:5" ht="15">
      <c r="A23" s="315">
        <v>6</v>
      </c>
      <c r="B23" s="260"/>
      <c r="C23" s="260"/>
      <c r="D23" s="260"/>
      <c r="E23" s="260"/>
    </row>
    <row r="24" spans="1:5" ht="15" hidden="1">
      <c r="A24" s="280">
        <v>7</v>
      </c>
      <c r="B24" s="281"/>
      <c r="C24" s="281"/>
      <c r="D24" s="281"/>
      <c r="E24" s="281"/>
    </row>
    <row r="25" spans="1:5" ht="15" hidden="1">
      <c r="A25" s="112"/>
      <c r="B25" s="126"/>
      <c r="C25" s="125"/>
      <c r="D25" s="112"/>
      <c r="E25" s="125"/>
    </row>
    <row r="26" spans="1:5" ht="15" hidden="1">
      <c r="A26" s="111"/>
      <c r="B26" s="119"/>
      <c r="C26" s="118"/>
      <c r="D26" s="120"/>
      <c r="E26" s="125"/>
    </row>
    <row r="27" spans="1:5" ht="1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5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30.6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22.9" customHeight="1">
      <c r="B32" s="517"/>
      <c r="C32"/>
      <c r="D32"/>
      <c r="E32"/>
    </row>
    <row r="33" spans="2:2" ht="19.899999999999999" customHeight="1">
      <c r="B33" s="121"/>
    </row>
    <row r="34" spans="2:2" ht="14.45" customHeight="1"/>
    <row r="35" spans="2:2" ht="41.4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C1000"/>
  <sheetViews>
    <sheetView zoomScale="80" zoomScaleNormal="80" workbookViewId="0">
      <selection activeCell="AA35" sqref="AA35"/>
    </sheetView>
  </sheetViews>
  <sheetFormatPr defaultColWidth="12.625" defaultRowHeight="15" customHeight="1"/>
  <cols>
    <col min="1" max="1" width="3.25" customWidth="1"/>
    <col min="2" max="2" width="35.5" customWidth="1"/>
    <col min="3" max="3" width="9.375" customWidth="1"/>
    <col min="4" max="6" width="8.375" hidden="1" customWidth="1"/>
    <col min="7" max="7" width="7.375" hidden="1" customWidth="1"/>
    <col min="8" max="9" width="8.375" hidden="1" customWidth="1"/>
    <col min="10" max="10" width="9.125" bestFit="1" customWidth="1"/>
    <col min="11" max="11" width="9.25" bestFit="1" customWidth="1"/>
    <col min="12" max="12" width="9.125" bestFit="1" customWidth="1"/>
    <col min="13" max="13" width="8.75" bestFit="1" customWidth="1"/>
    <col min="14" max="14" width="8" bestFit="1" customWidth="1"/>
    <col min="15" max="15" width="8.375" hidden="1" customWidth="1"/>
    <col min="16" max="16" width="9.125" bestFit="1" customWidth="1"/>
    <col min="17" max="17" width="9.5" hidden="1" customWidth="1"/>
    <col min="18" max="18" width="9.125" hidden="1" customWidth="1"/>
    <col min="19" max="19" width="9.75" hidden="1" customWidth="1"/>
    <col min="20" max="21" width="8.375" hidden="1" customWidth="1"/>
    <col min="22" max="22" width="8.5" hidden="1" customWidth="1"/>
    <col min="23" max="23" width="9.125" bestFit="1" customWidth="1"/>
    <col min="24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8.375" hidden="1" customWidth="1"/>
    <col min="29" max="29" width="9.125" bestFit="1" customWidth="1"/>
    <col min="30" max="30" width="8.375" hidden="1" customWidth="1"/>
    <col min="31" max="32" width="7.375" hidden="1" customWidth="1"/>
    <col min="33" max="33" width="8.375" hidden="1" customWidth="1"/>
    <col min="34" max="37" width="7.375" hidden="1" customWidth="1"/>
    <col min="38" max="38" width="8.375" bestFit="1" customWidth="1"/>
    <col min="39" max="39" width="7.375" hidden="1" customWidth="1"/>
    <col min="40" max="40" width="9.125" bestFit="1" customWidth="1"/>
    <col min="41" max="41" width="7.375" hidden="1" customWidth="1"/>
    <col min="42" max="44" width="8.375" hidden="1" customWidth="1"/>
    <col min="45" max="45" width="7.375" hidden="1" customWidth="1"/>
    <col min="46" max="46" width="9.5" bestFit="1" customWidth="1"/>
    <col min="47" max="47" width="7.375" hidden="1" customWidth="1"/>
    <col min="48" max="48" width="8.75" bestFit="1" customWidth="1"/>
    <col min="49" max="56" width="8.375" hidden="1" customWidth="1"/>
    <col min="57" max="57" width="9.75" bestFit="1" customWidth="1"/>
    <col min="58" max="60" width="8.375" hidden="1" customWidth="1"/>
    <col min="61" max="61" width="8.625" hidden="1" customWidth="1"/>
    <col min="62" max="62" width="7.375" hidden="1" customWidth="1"/>
    <col min="63" max="63" width="8" bestFit="1" customWidth="1"/>
    <col min="64" max="64" width="8.75" bestFit="1" customWidth="1"/>
    <col min="65" max="66" width="8.375" hidden="1" customWidth="1"/>
    <col min="67" max="67" width="7.375" hidden="1" customWidth="1"/>
    <col min="68" max="73" width="8.375" hidden="1" customWidth="1"/>
    <col min="74" max="74" width="9.5" bestFit="1" customWidth="1"/>
    <col min="75" max="75" width="7.375" hidden="1" customWidth="1"/>
    <col min="76" max="76" width="8.375" bestFit="1" customWidth="1"/>
    <col min="77" max="78" width="8.375" hidden="1" customWidth="1"/>
    <col min="79" max="79" width="4.375" hidden="1" customWidth="1"/>
    <col min="80" max="80" width="6.875" hidden="1" customWidth="1"/>
  </cols>
  <sheetData>
    <row r="1" spans="1:80" ht="18.75">
      <c r="A1" s="644" t="str">
        <f>'Автомат. ввод'!N10</f>
        <v>МКОУ " _________________ СОШ"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  <c r="BJ1" s="684"/>
      <c r="BK1" s="684"/>
    </row>
    <row r="2" spans="1:80" ht="15.75">
      <c r="A2" s="645" t="s">
        <v>47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84"/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4"/>
      <c r="AJ2" s="684"/>
      <c r="AK2" s="684"/>
      <c r="AL2" s="684"/>
      <c r="AM2" s="684"/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4"/>
      <c r="BI2" s="684"/>
      <c r="BJ2" s="684"/>
      <c r="BK2" s="684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Q3" s="30"/>
      <c r="BR3" s="30"/>
      <c r="BS3" s="30"/>
      <c r="BT3" s="30"/>
      <c r="BU3" s="30"/>
      <c r="BV3" s="30"/>
      <c r="BW3" s="30"/>
    </row>
    <row r="4" spans="1:80" ht="17.25" customHeight="1">
      <c r="B4" s="31">
        <v>28</v>
      </c>
      <c r="C4" s="646" t="str">
        <f>ССЫЛКИ!A5</f>
        <v>Октябрь 2024 г.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4"/>
      <c r="BO4" s="684"/>
      <c r="BP4" s="684"/>
      <c r="BQ4" s="684"/>
      <c r="BR4" s="684"/>
      <c r="BS4" s="684"/>
      <c r="BT4" s="684"/>
      <c r="BU4" s="684"/>
      <c r="BV4" s="684"/>
      <c r="BW4" s="684"/>
      <c r="BX4" s="684"/>
    </row>
    <row r="5" spans="1:80" ht="24" customHeight="1">
      <c r="B5" s="269" t="s">
        <v>290</v>
      </c>
      <c r="C5" s="30"/>
      <c r="D5" s="30"/>
      <c r="E5" s="30"/>
      <c r="F5" s="30"/>
      <c r="G5" s="30"/>
      <c r="H5" s="30"/>
      <c r="I5" s="30"/>
      <c r="J5" s="30"/>
      <c r="K5" s="719" t="str">
        <f>VLOOKUP(B4,Общее_количество_учащихся,2,FALSE)</f>
        <v>Понедельник</v>
      </c>
      <c r="L5" s="684"/>
      <c r="M5" s="684"/>
      <c r="N5" s="684"/>
      <c r="O5" s="684"/>
      <c r="P5" s="68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36" customHeight="1">
      <c r="A6" s="628" t="s">
        <v>50</v>
      </c>
      <c r="B6" s="685"/>
      <c r="C6" s="34"/>
      <c r="D6" s="632" t="s">
        <v>51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</row>
    <row r="7" spans="1:80" ht="157.9" customHeight="1">
      <c r="A7" s="686"/>
      <c r="B7" s="665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696" t="s">
        <v>320</v>
      </c>
      <c r="B8" s="720"/>
      <c r="C8" s="35"/>
      <c r="D8" s="35"/>
      <c r="E8" s="35"/>
      <c r="F8" s="35"/>
      <c r="G8" s="35"/>
      <c r="H8" s="35"/>
      <c r="I8" s="35"/>
      <c r="J8" s="35"/>
      <c r="K8" s="291"/>
      <c r="L8" s="291">
        <v>4.2</v>
      </c>
      <c r="M8" s="291"/>
      <c r="N8" s="291">
        <v>1.1000000000000001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>
        <v>4</v>
      </c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>
        <v>65</v>
      </c>
      <c r="BF8" s="291"/>
      <c r="BG8" s="291"/>
      <c r="BH8" s="291"/>
      <c r="BI8" s="291"/>
      <c r="BJ8" s="291"/>
      <c r="BK8" s="291">
        <v>24</v>
      </c>
      <c r="BL8" s="291">
        <v>28</v>
      </c>
      <c r="BM8" s="291"/>
      <c r="BN8" s="291"/>
      <c r="BO8" s="291"/>
      <c r="BP8" s="290"/>
      <c r="BQ8" s="291"/>
      <c r="BR8" s="291"/>
      <c r="BS8" s="291"/>
      <c r="BT8" s="291"/>
      <c r="BU8" s="291"/>
      <c r="BV8" s="291"/>
      <c r="BW8" s="291"/>
      <c r="BX8" s="291"/>
      <c r="BY8" s="35"/>
      <c r="BZ8" s="35"/>
      <c r="CB8" s="157">
        <f t="shared" ref="CB8:CB14" si="0">SUMPRODUCT($E8:$BZ8,$E$51:$BZ$51)/1000</f>
        <v>27.9038</v>
      </c>
    </row>
    <row r="9" spans="1:80">
      <c r="A9" s="721" t="s">
        <v>333</v>
      </c>
      <c r="B9" s="721"/>
      <c r="C9" s="283"/>
      <c r="D9" s="35"/>
      <c r="E9" s="35"/>
      <c r="F9" s="35"/>
      <c r="G9" s="35"/>
      <c r="H9" s="35"/>
      <c r="I9" s="35"/>
      <c r="J9" s="291">
        <v>60</v>
      </c>
      <c r="K9" s="291"/>
      <c r="L9" s="291">
        <v>4</v>
      </c>
      <c r="M9" s="291"/>
      <c r="N9" s="291">
        <v>1.02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0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35"/>
      <c r="BZ9" s="35"/>
      <c r="CB9" s="157">
        <f t="shared" si="0"/>
        <v>6.8461999999999996</v>
      </c>
    </row>
    <row r="10" spans="1:80">
      <c r="A10" s="664" t="s">
        <v>332</v>
      </c>
      <c r="B10" s="665"/>
      <c r="C10" s="35"/>
      <c r="D10" s="35"/>
      <c r="E10" s="35"/>
      <c r="F10" s="35"/>
      <c r="G10" s="35"/>
      <c r="H10" s="35"/>
      <c r="I10" s="35"/>
      <c r="J10" s="35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>
        <v>40</v>
      </c>
      <c r="BY10" s="35"/>
      <c r="BZ10" s="35"/>
      <c r="CB10" s="157">
        <f t="shared" si="0"/>
        <v>2.3199999999999998</v>
      </c>
    </row>
    <row r="11" spans="1:80">
      <c r="A11" s="638" t="s">
        <v>285</v>
      </c>
      <c r="B11" s="666"/>
      <c r="C11" s="272"/>
      <c r="D11" s="272"/>
      <c r="E11" s="272"/>
      <c r="F11" s="272"/>
      <c r="G11" s="272"/>
      <c r="H11" s="272"/>
      <c r="I11" s="272"/>
      <c r="J11" s="27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>
        <v>22</v>
      </c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72"/>
      <c r="BZ11" s="35"/>
      <c r="CB11" s="157">
        <f t="shared" si="0"/>
        <v>6.6</v>
      </c>
    </row>
    <row r="12" spans="1:80" ht="15" customHeight="1">
      <c r="A12" s="33" t="s">
        <v>45</v>
      </c>
      <c r="C12" s="266"/>
      <c r="D12" s="266"/>
      <c r="E12" s="266"/>
      <c r="F12" s="266"/>
      <c r="G12" s="266"/>
      <c r="H12" s="266"/>
      <c r="I12" s="266"/>
      <c r="J12" s="266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325"/>
      <c r="BR12" s="321"/>
      <c r="BS12" s="293"/>
      <c r="BT12" s="293"/>
      <c r="BU12" s="293"/>
      <c r="BV12" s="294">
        <v>125</v>
      </c>
      <c r="BW12" s="293"/>
      <c r="BX12" s="293"/>
      <c r="BY12" s="266"/>
      <c r="CB12" s="157">
        <f t="shared" si="0"/>
        <v>13.75</v>
      </c>
    </row>
    <row r="13" spans="1:80">
      <c r="A13" s="638" t="s">
        <v>319</v>
      </c>
      <c r="B13" s="666"/>
      <c r="C13" s="66"/>
      <c r="D13" s="66"/>
      <c r="E13" s="66"/>
      <c r="F13" s="66"/>
      <c r="G13" s="66"/>
      <c r="H13" s="66"/>
      <c r="I13" s="66"/>
      <c r="J13" s="66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>
        <v>200</v>
      </c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66"/>
      <c r="BZ13" s="35"/>
      <c r="CB13" s="157">
        <f t="shared" si="0"/>
        <v>17</v>
      </c>
    </row>
    <row r="14" spans="1:80">
      <c r="A14" s="664"/>
      <c r="B14" s="665"/>
      <c r="C14" s="35"/>
      <c r="D14" s="35"/>
      <c r="E14" s="35"/>
      <c r="F14" s="35"/>
      <c r="G14" s="35"/>
      <c r="H14" s="35"/>
      <c r="I14" s="35"/>
      <c r="J14" s="35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35"/>
      <c r="BZ14" s="35"/>
      <c r="CB14" s="157">
        <f t="shared" si="0"/>
        <v>0</v>
      </c>
    </row>
    <row r="15" spans="1:80">
      <c r="A15" s="638"/>
      <c r="B15" s="666"/>
      <c r="C15" s="35"/>
      <c r="D15" s="35"/>
      <c r="E15" s="35"/>
      <c r="F15" s="35"/>
      <c r="G15" s="35"/>
      <c r="H15" s="35"/>
      <c r="I15" s="35"/>
      <c r="J15" s="35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35"/>
      <c r="BZ15" s="35"/>
    </row>
    <row r="16" spans="1:80" ht="15" hidden="1" customHeight="1">
      <c r="A16" s="638"/>
      <c r="B16" s="666"/>
      <c r="C16" s="35"/>
      <c r="D16" s="35">
        <f t="shared" ref="D16:BZ16" si="1">SUM(D8:D15)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60</v>
      </c>
      <c r="K16" s="291">
        <f t="shared" si="1"/>
        <v>0</v>
      </c>
      <c r="L16" s="291">
        <f t="shared" si="1"/>
        <v>8.1999999999999993</v>
      </c>
      <c r="M16" s="291">
        <f t="shared" si="1"/>
        <v>0</v>
      </c>
      <c r="N16" s="291">
        <f t="shared" si="1"/>
        <v>2.12</v>
      </c>
      <c r="O16" s="291">
        <f t="shared" si="1"/>
        <v>0</v>
      </c>
      <c r="P16" s="291">
        <f t="shared" si="1"/>
        <v>0</v>
      </c>
      <c r="Q16" s="291">
        <f t="shared" si="1"/>
        <v>0</v>
      </c>
      <c r="R16" s="291">
        <f t="shared" si="1"/>
        <v>0</v>
      </c>
      <c r="S16" s="291">
        <f t="shared" si="1"/>
        <v>0</v>
      </c>
      <c r="T16" s="291">
        <f t="shared" si="1"/>
        <v>0</v>
      </c>
      <c r="U16" s="291">
        <f t="shared" si="1"/>
        <v>0</v>
      </c>
      <c r="V16" s="291">
        <f t="shared" si="1"/>
        <v>0</v>
      </c>
      <c r="W16" s="291">
        <f t="shared" si="1"/>
        <v>22</v>
      </c>
      <c r="X16" s="291">
        <f t="shared" si="1"/>
        <v>0</v>
      </c>
      <c r="Y16" s="291">
        <f t="shared" si="1"/>
        <v>0</v>
      </c>
      <c r="Z16" s="291">
        <f t="shared" si="1"/>
        <v>0</v>
      </c>
      <c r="AA16" s="291">
        <f t="shared" si="1"/>
        <v>200</v>
      </c>
      <c r="AB16" s="291">
        <f t="shared" si="1"/>
        <v>0</v>
      </c>
      <c r="AC16" s="291">
        <f t="shared" si="1"/>
        <v>4</v>
      </c>
      <c r="AD16" s="291">
        <f t="shared" si="1"/>
        <v>0</v>
      </c>
      <c r="AE16" s="291">
        <f t="shared" si="1"/>
        <v>0</v>
      </c>
      <c r="AF16" s="291">
        <f t="shared" si="1"/>
        <v>0</v>
      </c>
      <c r="AG16" s="291">
        <f t="shared" si="1"/>
        <v>0</v>
      </c>
      <c r="AH16" s="291">
        <f t="shared" si="1"/>
        <v>0</v>
      </c>
      <c r="AI16" s="291">
        <f t="shared" si="1"/>
        <v>0</v>
      </c>
      <c r="AJ16" s="291">
        <f t="shared" si="1"/>
        <v>0</v>
      </c>
      <c r="AK16" s="291">
        <f t="shared" si="1"/>
        <v>0</v>
      </c>
      <c r="AL16" s="291">
        <f t="shared" si="1"/>
        <v>0</v>
      </c>
      <c r="AM16" s="291">
        <f t="shared" si="1"/>
        <v>0</v>
      </c>
      <c r="AN16" s="291">
        <f t="shared" si="1"/>
        <v>0</v>
      </c>
      <c r="AO16" s="291">
        <f t="shared" si="1"/>
        <v>0</v>
      </c>
      <c r="AP16" s="291">
        <f t="shared" si="1"/>
        <v>0</v>
      </c>
      <c r="AQ16" s="291">
        <f t="shared" si="1"/>
        <v>0</v>
      </c>
      <c r="AR16" s="291">
        <f t="shared" si="1"/>
        <v>0</v>
      </c>
      <c r="AS16" s="291">
        <f t="shared" si="1"/>
        <v>0</v>
      </c>
      <c r="AT16" s="291">
        <f t="shared" si="1"/>
        <v>0</v>
      </c>
      <c r="AU16" s="291">
        <f t="shared" si="1"/>
        <v>0</v>
      </c>
      <c r="AV16" s="291">
        <f t="shared" si="1"/>
        <v>0</v>
      </c>
      <c r="AW16" s="291">
        <f t="shared" si="1"/>
        <v>0</v>
      </c>
      <c r="AX16" s="291">
        <f t="shared" si="1"/>
        <v>0</v>
      </c>
      <c r="AY16" s="291">
        <f t="shared" si="1"/>
        <v>0</v>
      </c>
      <c r="AZ16" s="291">
        <f t="shared" si="1"/>
        <v>0</v>
      </c>
      <c r="BA16" s="291">
        <f t="shared" si="1"/>
        <v>0</v>
      </c>
      <c r="BB16" s="291">
        <f t="shared" si="1"/>
        <v>0</v>
      </c>
      <c r="BC16" s="291">
        <f t="shared" si="1"/>
        <v>0</v>
      </c>
      <c r="BD16" s="291">
        <f t="shared" si="1"/>
        <v>0</v>
      </c>
      <c r="BE16" s="291">
        <f t="shared" si="1"/>
        <v>65</v>
      </c>
      <c r="BF16" s="291">
        <f t="shared" si="1"/>
        <v>0</v>
      </c>
      <c r="BG16" s="291">
        <f t="shared" si="1"/>
        <v>0</v>
      </c>
      <c r="BH16" s="291">
        <f t="shared" si="1"/>
        <v>0</v>
      </c>
      <c r="BI16" s="291">
        <f t="shared" si="1"/>
        <v>0</v>
      </c>
      <c r="BJ16" s="291">
        <f t="shared" si="1"/>
        <v>0</v>
      </c>
      <c r="BK16" s="291">
        <f t="shared" si="1"/>
        <v>24</v>
      </c>
      <c r="BL16" s="291">
        <f t="shared" si="1"/>
        <v>28</v>
      </c>
      <c r="BM16" s="291">
        <f t="shared" si="1"/>
        <v>0</v>
      </c>
      <c r="BN16" s="291">
        <f t="shared" si="1"/>
        <v>0</v>
      </c>
      <c r="BO16" s="291">
        <f t="shared" si="1"/>
        <v>0</v>
      </c>
      <c r="BP16" s="291">
        <f t="shared" si="1"/>
        <v>0</v>
      </c>
      <c r="BQ16" s="291">
        <f t="shared" si="1"/>
        <v>0</v>
      </c>
      <c r="BR16" s="291">
        <f t="shared" si="1"/>
        <v>0</v>
      </c>
      <c r="BS16" s="291">
        <f t="shared" si="1"/>
        <v>0</v>
      </c>
      <c r="BT16" s="291">
        <f t="shared" si="1"/>
        <v>0</v>
      </c>
      <c r="BU16" s="291">
        <f t="shared" si="1"/>
        <v>0</v>
      </c>
      <c r="BV16" s="291">
        <f t="shared" si="1"/>
        <v>125</v>
      </c>
      <c r="BW16" s="291">
        <f t="shared" si="1"/>
        <v>0</v>
      </c>
      <c r="BX16" s="291">
        <f t="shared" si="1"/>
        <v>40</v>
      </c>
      <c r="BY16" s="35">
        <f t="shared" si="1"/>
        <v>0</v>
      </c>
      <c r="BZ16" s="35">
        <f t="shared" si="1"/>
        <v>0</v>
      </c>
    </row>
    <row r="17" spans="1:79" ht="15" hidden="1" customHeight="1">
      <c r="A17" s="634" t="s">
        <v>54</v>
      </c>
      <c r="B17" s="666"/>
      <c r="C17" s="36">
        <f>C18</f>
        <v>100</v>
      </c>
      <c r="D17" s="36">
        <f t="shared" ref="D17:BO17" si="2">C17</f>
        <v>100</v>
      </c>
      <c r="E17" s="36">
        <f t="shared" si="2"/>
        <v>100</v>
      </c>
      <c r="F17" s="36">
        <f t="shared" si="2"/>
        <v>100</v>
      </c>
      <c r="G17" s="36">
        <f t="shared" si="2"/>
        <v>100</v>
      </c>
      <c r="H17" s="36">
        <f t="shared" si="2"/>
        <v>100</v>
      </c>
      <c r="I17" s="36">
        <f t="shared" si="2"/>
        <v>100</v>
      </c>
      <c r="J17" s="36">
        <f t="shared" si="2"/>
        <v>100</v>
      </c>
      <c r="K17" s="291">
        <f t="shared" si="2"/>
        <v>100</v>
      </c>
      <c r="L17" s="291">
        <f t="shared" si="2"/>
        <v>100</v>
      </c>
      <c r="M17" s="291">
        <f t="shared" si="2"/>
        <v>100</v>
      </c>
      <c r="N17" s="291">
        <f t="shared" si="2"/>
        <v>100</v>
      </c>
      <c r="O17" s="291">
        <f t="shared" si="2"/>
        <v>100</v>
      </c>
      <c r="P17" s="291">
        <f t="shared" si="2"/>
        <v>100</v>
      </c>
      <c r="Q17" s="291">
        <f t="shared" si="2"/>
        <v>100</v>
      </c>
      <c r="R17" s="291">
        <f t="shared" si="2"/>
        <v>100</v>
      </c>
      <c r="S17" s="291">
        <f t="shared" si="2"/>
        <v>100</v>
      </c>
      <c r="T17" s="291">
        <f t="shared" si="2"/>
        <v>100</v>
      </c>
      <c r="U17" s="291">
        <f t="shared" si="2"/>
        <v>100</v>
      </c>
      <c r="V17" s="291">
        <f t="shared" si="2"/>
        <v>100</v>
      </c>
      <c r="W17" s="291">
        <f t="shared" si="2"/>
        <v>100</v>
      </c>
      <c r="X17" s="291">
        <f t="shared" si="2"/>
        <v>100</v>
      </c>
      <c r="Y17" s="291">
        <f t="shared" si="2"/>
        <v>100</v>
      </c>
      <c r="Z17" s="291">
        <f t="shared" si="2"/>
        <v>100</v>
      </c>
      <c r="AA17" s="291">
        <f t="shared" si="2"/>
        <v>100</v>
      </c>
      <c r="AB17" s="291">
        <f t="shared" si="2"/>
        <v>100</v>
      </c>
      <c r="AC17" s="291">
        <f t="shared" si="2"/>
        <v>100</v>
      </c>
      <c r="AD17" s="291">
        <f t="shared" si="2"/>
        <v>100</v>
      </c>
      <c r="AE17" s="291">
        <f t="shared" si="2"/>
        <v>100</v>
      </c>
      <c r="AF17" s="291">
        <f t="shared" si="2"/>
        <v>100</v>
      </c>
      <c r="AG17" s="291">
        <f t="shared" si="2"/>
        <v>100</v>
      </c>
      <c r="AH17" s="291">
        <f t="shared" si="2"/>
        <v>100</v>
      </c>
      <c r="AI17" s="291">
        <f t="shared" si="2"/>
        <v>100</v>
      </c>
      <c r="AJ17" s="291">
        <f t="shared" si="2"/>
        <v>100</v>
      </c>
      <c r="AK17" s="291">
        <f t="shared" si="2"/>
        <v>100</v>
      </c>
      <c r="AL17" s="291">
        <f t="shared" si="2"/>
        <v>100</v>
      </c>
      <c r="AM17" s="291">
        <f t="shared" si="2"/>
        <v>100</v>
      </c>
      <c r="AN17" s="291">
        <f t="shared" si="2"/>
        <v>100</v>
      </c>
      <c r="AO17" s="291">
        <f t="shared" si="2"/>
        <v>100</v>
      </c>
      <c r="AP17" s="291">
        <f t="shared" si="2"/>
        <v>100</v>
      </c>
      <c r="AQ17" s="291">
        <f t="shared" si="2"/>
        <v>100</v>
      </c>
      <c r="AR17" s="291">
        <f t="shared" si="2"/>
        <v>100</v>
      </c>
      <c r="AS17" s="291">
        <f t="shared" si="2"/>
        <v>100</v>
      </c>
      <c r="AT17" s="291">
        <f t="shared" si="2"/>
        <v>100</v>
      </c>
      <c r="AU17" s="291">
        <f t="shared" si="2"/>
        <v>100</v>
      </c>
      <c r="AV17" s="291">
        <f t="shared" si="2"/>
        <v>100</v>
      </c>
      <c r="AW17" s="291">
        <f t="shared" si="2"/>
        <v>100</v>
      </c>
      <c r="AX17" s="291">
        <f t="shared" si="2"/>
        <v>100</v>
      </c>
      <c r="AY17" s="291">
        <f t="shared" si="2"/>
        <v>100</v>
      </c>
      <c r="AZ17" s="291">
        <f t="shared" si="2"/>
        <v>100</v>
      </c>
      <c r="BA17" s="291">
        <f t="shared" si="2"/>
        <v>100</v>
      </c>
      <c r="BB17" s="291">
        <f t="shared" si="2"/>
        <v>100</v>
      </c>
      <c r="BC17" s="291">
        <f t="shared" si="2"/>
        <v>100</v>
      </c>
      <c r="BD17" s="291">
        <f t="shared" si="2"/>
        <v>100</v>
      </c>
      <c r="BE17" s="291">
        <f t="shared" si="2"/>
        <v>100</v>
      </c>
      <c r="BF17" s="291">
        <f t="shared" si="2"/>
        <v>100</v>
      </c>
      <c r="BG17" s="291">
        <f t="shared" si="2"/>
        <v>100</v>
      </c>
      <c r="BH17" s="291">
        <f t="shared" si="2"/>
        <v>100</v>
      </c>
      <c r="BI17" s="291">
        <f t="shared" si="2"/>
        <v>100</v>
      </c>
      <c r="BJ17" s="291">
        <f t="shared" si="2"/>
        <v>100</v>
      </c>
      <c r="BK17" s="291">
        <f t="shared" si="2"/>
        <v>100</v>
      </c>
      <c r="BL17" s="291">
        <f t="shared" si="2"/>
        <v>100</v>
      </c>
      <c r="BM17" s="291">
        <f t="shared" si="2"/>
        <v>100</v>
      </c>
      <c r="BN17" s="291">
        <f t="shared" si="2"/>
        <v>100</v>
      </c>
      <c r="BO17" s="291">
        <f t="shared" si="2"/>
        <v>100</v>
      </c>
      <c r="BP17" s="291">
        <f t="shared" ref="BP17:BZ17" si="3">BO17</f>
        <v>100</v>
      </c>
      <c r="BQ17" s="291">
        <f t="shared" si="3"/>
        <v>100</v>
      </c>
      <c r="BR17" s="291">
        <f t="shared" si="3"/>
        <v>100</v>
      </c>
      <c r="BS17" s="291">
        <f t="shared" si="3"/>
        <v>100</v>
      </c>
      <c r="BT17" s="291">
        <f t="shared" si="3"/>
        <v>100</v>
      </c>
      <c r="BU17" s="291">
        <f t="shared" si="3"/>
        <v>100</v>
      </c>
      <c r="BV17" s="291">
        <f t="shared" si="3"/>
        <v>100</v>
      </c>
      <c r="BW17" s="291">
        <f t="shared" si="3"/>
        <v>100</v>
      </c>
      <c r="BX17" s="291">
        <f t="shared" si="3"/>
        <v>100</v>
      </c>
      <c r="BY17" s="36">
        <f t="shared" si="3"/>
        <v>100</v>
      </c>
      <c r="BZ17" s="36">
        <f t="shared" si="3"/>
        <v>100</v>
      </c>
    </row>
    <row r="18" spans="1:79" ht="20.25" thickBot="1">
      <c r="A18" s="722" t="s">
        <v>54</v>
      </c>
      <c r="B18" s="666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35"/>
      <c r="BZ18" s="35"/>
    </row>
    <row r="19" spans="1:79" ht="16.5" thickTop="1">
      <c r="A19" s="722" t="s">
        <v>55</v>
      </c>
      <c r="B19" s="666"/>
      <c r="C19" s="411"/>
      <c r="D19" s="412">
        <f t="shared" ref="D19:BY19" si="4">D16*D17/1000</f>
        <v>0</v>
      </c>
      <c r="E19" s="413">
        <f t="shared" si="4"/>
        <v>0</v>
      </c>
      <c r="F19" s="413">
        <f t="shared" si="4"/>
        <v>0</v>
      </c>
      <c r="G19" s="413">
        <f>G16*G17</f>
        <v>0</v>
      </c>
      <c r="H19" s="413">
        <f>H16*H17</f>
        <v>0</v>
      </c>
      <c r="I19" s="413">
        <f t="shared" si="4"/>
        <v>0</v>
      </c>
      <c r="J19" s="444">
        <f t="shared" si="4"/>
        <v>6</v>
      </c>
      <c r="K19" s="444">
        <f t="shared" si="4"/>
        <v>0</v>
      </c>
      <c r="L19" s="444">
        <f t="shared" si="4"/>
        <v>0.81999999999999984</v>
      </c>
      <c r="M19" s="444">
        <f t="shared" si="4"/>
        <v>0</v>
      </c>
      <c r="N19" s="444">
        <f t="shared" si="4"/>
        <v>0.21199999999999999</v>
      </c>
      <c r="O19" s="444">
        <f t="shared" si="4"/>
        <v>0</v>
      </c>
      <c r="P19" s="444">
        <f t="shared" si="4"/>
        <v>0</v>
      </c>
      <c r="Q19" s="444">
        <f>Q16*Q17</f>
        <v>0</v>
      </c>
      <c r="R19" s="444">
        <f t="shared" si="4"/>
        <v>0</v>
      </c>
      <c r="S19" s="444">
        <f>S16*S17/1000</f>
        <v>0</v>
      </c>
      <c r="T19" s="444">
        <f t="shared" si="4"/>
        <v>0</v>
      </c>
      <c r="U19" s="444">
        <f t="shared" si="4"/>
        <v>0</v>
      </c>
      <c r="V19" s="444">
        <f t="shared" si="4"/>
        <v>0</v>
      </c>
      <c r="W19" s="444">
        <f t="shared" si="4"/>
        <v>2.2000000000000002</v>
      </c>
      <c r="X19" s="444">
        <f t="shared" si="4"/>
        <v>0</v>
      </c>
      <c r="Y19" s="444">
        <f t="shared" si="4"/>
        <v>0</v>
      </c>
      <c r="Z19" s="444">
        <f t="shared" si="4"/>
        <v>0</v>
      </c>
      <c r="AA19" s="444">
        <f t="shared" si="4"/>
        <v>20</v>
      </c>
      <c r="AB19" s="444">
        <f t="shared" si="4"/>
        <v>0</v>
      </c>
      <c r="AC19" s="444">
        <f t="shared" si="4"/>
        <v>0.4</v>
      </c>
      <c r="AD19" s="444">
        <f t="shared" si="4"/>
        <v>0</v>
      </c>
      <c r="AE19" s="444">
        <f t="shared" si="4"/>
        <v>0</v>
      </c>
      <c r="AF19" s="444">
        <f t="shared" si="4"/>
        <v>0</v>
      </c>
      <c r="AG19" s="444">
        <f t="shared" si="4"/>
        <v>0</v>
      </c>
      <c r="AH19" s="444">
        <f t="shared" si="4"/>
        <v>0</v>
      </c>
      <c r="AI19" s="444">
        <f t="shared" si="4"/>
        <v>0</v>
      </c>
      <c r="AJ19" s="444">
        <f t="shared" si="4"/>
        <v>0</v>
      </c>
      <c r="AK19" s="444">
        <f t="shared" si="4"/>
        <v>0</v>
      </c>
      <c r="AL19" s="444">
        <f t="shared" si="4"/>
        <v>0</v>
      </c>
      <c r="AM19" s="444">
        <f t="shared" si="4"/>
        <v>0</v>
      </c>
      <c r="AN19" s="444">
        <f t="shared" si="4"/>
        <v>0</v>
      </c>
      <c r="AO19" s="444">
        <f t="shared" si="4"/>
        <v>0</v>
      </c>
      <c r="AP19" s="444">
        <f t="shared" si="4"/>
        <v>0</v>
      </c>
      <c r="AQ19" s="444">
        <f t="shared" si="4"/>
        <v>0</v>
      </c>
      <c r="AR19" s="444">
        <f t="shared" si="4"/>
        <v>0</v>
      </c>
      <c r="AS19" s="444">
        <f t="shared" si="4"/>
        <v>0</v>
      </c>
      <c r="AT19" s="444">
        <f t="shared" si="4"/>
        <v>0</v>
      </c>
      <c r="AU19" s="444">
        <f t="shared" si="4"/>
        <v>0</v>
      </c>
      <c r="AV19" s="444">
        <f t="shared" si="4"/>
        <v>0</v>
      </c>
      <c r="AW19" s="444">
        <f t="shared" si="4"/>
        <v>0</v>
      </c>
      <c r="AX19" s="444">
        <f t="shared" si="4"/>
        <v>0</v>
      </c>
      <c r="AY19" s="444">
        <f t="shared" si="4"/>
        <v>0</v>
      </c>
      <c r="AZ19" s="444">
        <f t="shared" si="4"/>
        <v>0</v>
      </c>
      <c r="BA19" s="444">
        <f t="shared" si="4"/>
        <v>0</v>
      </c>
      <c r="BB19" s="444">
        <f t="shared" si="4"/>
        <v>0</v>
      </c>
      <c r="BC19" s="444">
        <f t="shared" si="4"/>
        <v>0</v>
      </c>
      <c r="BD19" s="444">
        <f t="shared" si="4"/>
        <v>0</v>
      </c>
      <c r="BE19" s="444">
        <f t="shared" si="4"/>
        <v>6.5</v>
      </c>
      <c r="BF19" s="444">
        <f t="shared" si="4"/>
        <v>0</v>
      </c>
      <c r="BG19" s="444">
        <f t="shared" si="4"/>
        <v>0</v>
      </c>
      <c r="BH19" s="444">
        <f t="shared" si="4"/>
        <v>0</v>
      </c>
      <c r="BI19" s="444">
        <f t="shared" si="4"/>
        <v>0</v>
      </c>
      <c r="BJ19" s="444">
        <f t="shared" si="4"/>
        <v>0</v>
      </c>
      <c r="BK19" s="444">
        <f t="shared" si="4"/>
        <v>2.4</v>
      </c>
      <c r="BL19" s="444">
        <f t="shared" si="4"/>
        <v>2.8</v>
      </c>
      <c r="BM19" s="444">
        <f t="shared" si="4"/>
        <v>0</v>
      </c>
      <c r="BN19" s="444">
        <f t="shared" si="4"/>
        <v>0</v>
      </c>
      <c r="BO19" s="444">
        <f t="shared" si="4"/>
        <v>0</v>
      </c>
      <c r="BP19" s="444">
        <f t="shared" si="4"/>
        <v>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12.5</v>
      </c>
      <c r="BW19" s="444">
        <f t="shared" si="4"/>
        <v>0</v>
      </c>
      <c r="BX19" s="444">
        <f t="shared" si="4"/>
        <v>4</v>
      </c>
      <c r="BY19" s="364">
        <f t="shared" si="4"/>
        <v>0</v>
      </c>
      <c r="BZ19" s="45">
        <f>BZ16*BZ17</f>
        <v>0</v>
      </c>
    </row>
    <row r="20" spans="1:79">
      <c r="A20" s="722" t="s">
        <v>46</v>
      </c>
      <c r="B20" s="666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45">
        <f>ССЫЛКИ!H3</f>
        <v>105</v>
      </c>
      <c r="K20" s="445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41">
        <f>ССЫЛКИ!BX3</f>
        <v>580</v>
      </c>
    </row>
    <row r="21" spans="1:79" ht="15.75" customHeight="1">
      <c r="A21" s="722" t="s">
        <v>56</v>
      </c>
      <c r="B21" s="666"/>
      <c r="C21" s="446">
        <f>SUM(D21:BZ21)</f>
        <v>7442</v>
      </c>
      <c r="D21" s="412">
        <f t="shared" ref="D21:BZ21" si="5">D19*D20</f>
        <v>0</v>
      </c>
      <c r="E21" s="412">
        <f t="shared" si="5"/>
        <v>0</v>
      </c>
      <c r="F21" s="412">
        <f t="shared" si="5"/>
        <v>0</v>
      </c>
      <c r="G21" s="413">
        <f t="shared" si="5"/>
        <v>0</v>
      </c>
      <c r="H21" s="413">
        <f t="shared" si="5"/>
        <v>0</v>
      </c>
      <c r="I21" s="413">
        <f t="shared" si="5"/>
        <v>0</v>
      </c>
      <c r="J21" s="444">
        <f t="shared" si="5"/>
        <v>630</v>
      </c>
      <c r="K21" s="444">
        <f t="shared" si="5"/>
        <v>0</v>
      </c>
      <c r="L21" s="444">
        <f t="shared" si="5"/>
        <v>109.87999999999998</v>
      </c>
      <c r="M21" s="444">
        <f t="shared" si="5"/>
        <v>0</v>
      </c>
      <c r="N21" s="444">
        <f t="shared" si="5"/>
        <v>2.12</v>
      </c>
      <c r="O21" s="444">
        <f t="shared" si="5"/>
        <v>0</v>
      </c>
      <c r="P21" s="444">
        <f t="shared" si="5"/>
        <v>0</v>
      </c>
      <c r="Q21" s="444">
        <f t="shared" si="5"/>
        <v>0</v>
      </c>
      <c r="R21" s="444">
        <f t="shared" si="5"/>
        <v>0</v>
      </c>
      <c r="S21" s="444">
        <f t="shared" si="5"/>
        <v>0</v>
      </c>
      <c r="T21" s="444">
        <f t="shared" si="5"/>
        <v>0</v>
      </c>
      <c r="U21" s="444">
        <f t="shared" si="5"/>
        <v>0</v>
      </c>
      <c r="V21" s="444">
        <f t="shared" si="5"/>
        <v>0</v>
      </c>
      <c r="W21" s="444">
        <f t="shared" si="5"/>
        <v>660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1700</v>
      </c>
      <c r="AB21" s="444">
        <f t="shared" si="5"/>
        <v>0</v>
      </c>
      <c r="AC21" s="444">
        <f t="shared" si="5"/>
        <v>76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0</v>
      </c>
      <c r="AS21" s="444">
        <f t="shared" si="5"/>
        <v>0</v>
      </c>
      <c r="AT21" s="444">
        <f t="shared" si="5"/>
        <v>0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0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2405</v>
      </c>
      <c r="BF21" s="444">
        <f t="shared" si="5"/>
        <v>0</v>
      </c>
      <c r="BG21" s="444">
        <f t="shared" si="5"/>
        <v>0</v>
      </c>
      <c r="BH21" s="444">
        <f t="shared" si="5"/>
        <v>0</v>
      </c>
      <c r="BI21" s="444">
        <f t="shared" si="5"/>
        <v>0</v>
      </c>
      <c r="BJ21" s="444">
        <f t="shared" si="5"/>
        <v>0</v>
      </c>
      <c r="BK21" s="444">
        <f t="shared" si="5"/>
        <v>84</v>
      </c>
      <c r="BL21" s="444">
        <f t="shared" si="5"/>
        <v>168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1375</v>
      </c>
      <c r="BW21" s="444">
        <f t="shared" si="5"/>
        <v>0</v>
      </c>
      <c r="BX21" s="444">
        <f t="shared" si="5"/>
        <v>232</v>
      </c>
      <c r="BY21" s="364">
        <f t="shared" si="5"/>
        <v>0</v>
      </c>
      <c r="BZ21" s="45">
        <f t="shared" si="5"/>
        <v>0</v>
      </c>
    </row>
    <row r="22" spans="1:79" ht="15.75" customHeight="1">
      <c r="A22" s="722" t="s">
        <v>57</v>
      </c>
      <c r="B22" s="666"/>
      <c r="C22" s="448">
        <f>C21/C18</f>
        <v>74.42</v>
      </c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</row>
    <row r="23" spans="1:79" ht="14.25" hidden="1" customHeight="1"/>
    <row r="24" spans="1:79" ht="14.25" hidden="1" customHeight="1">
      <c r="B24">
        <f ca="1">SUMPRODUCT(SIGN(CELL("width",OFFSET(E33,,N(INDEX(COLUMN(E33:CA33)-COLUMN(E33),))))),E33:CA33)</f>
        <v>7442</v>
      </c>
      <c r="H24">
        <f>ROUND((((75-C22))*100+SUM(N8:N9)),4)</f>
        <v>60.12</v>
      </c>
      <c r="K24">
        <f>ROUND((((71.71-C22))*100+SUM(N8:N10)),4)</f>
        <v>-268.88</v>
      </c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6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60</v>
      </c>
      <c r="K28" s="15">
        <f t="shared" si="6"/>
        <v>0</v>
      </c>
      <c r="L28" s="15">
        <f t="shared" si="6"/>
        <v>8.1999999999999993</v>
      </c>
      <c r="M28" s="15">
        <f t="shared" si="6"/>
        <v>0</v>
      </c>
      <c r="N28" s="15">
        <f t="shared" si="6"/>
        <v>2.12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22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4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0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65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24</v>
      </c>
      <c r="BL28" s="15">
        <f t="shared" si="6"/>
        <v>28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125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0</v>
      </c>
      <c r="CA28" s="1"/>
    </row>
    <row r="29" spans="1:79" ht="15" hidden="1" customHeight="1">
      <c r="A29" s="623" t="s">
        <v>54</v>
      </c>
      <c r="B29" s="666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671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 customHeight="1">
      <c r="A31" s="588" t="s">
        <v>55</v>
      </c>
      <c r="B31" s="666"/>
      <c r="C31" s="20"/>
      <c r="D31" s="80">
        <f>D28*D29/1000</f>
        <v>0</v>
      </c>
      <c r="E31" s="80">
        <f t="shared" ref="E31:BP31" si="10">E28*E29/1000</f>
        <v>0</v>
      </c>
      <c r="F31" s="80">
        <f t="shared" si="10"/>
        <v>0</v>
      </c>
      <c r="G31" s="80">
        <f>G28*G29</f>
        <v>0</v>
      </c>
      <c r="H31" s="80">
        <f t="shared" si="10"/>
        <v>0</v>
      </c>
      <c r="I31" s="80">
        <f t="shared" si="10"/>
        <v>0</v>
      </c>
      <c r="J31" s="80">
        <f t="shared" si="10"/>
        <v>6</v>
      </c>
      <c r="K31" s="40">
        <f t="shared" si="10"/>
        <v>0</v>
      </c>
      <c r="L31" s="40">
        <f t="shared" si="10"/>
        <v>0.81999999999999984</v>
      </c>
      <c r="M31" s="40">
        <f t="shared" si="10"/>
        <v>0</v>
      </c>
      <c r="N31" s="40">
        <f t="shared" si="10"/>
        <v>0.21199999999999999</v>
      </c>
      <c r="O31" s="40">
        <f t="shared" si="10"/>
        <v>0</v>
      </c>
      <c r="P31" s="40">
        <f t="shared" si="10"/>
        <v>0</v>
      </c>
      <c r="Q31" s="40">
        <f>Q28*Q29</f>
        <v>0</v>
      </c>
      <c r="R31" s="40">
        <f t="shared" si="10"/>
        <v>0</v>
      </c>
      <c r="S31" s="40">
        <f>S28*S29/1000</f>
        <v>0</v>
      </c>
      <c r="T31" s="40">
        <f t="shared" si="10"/>
        <v>0</v>
      </c>
      <c r="U31" s="40">
        <f t="shared" si="10"/>
        <v>0</v>
      </c>
      <c r="V31" s="40">
        <f t="shared" si="10"/>
        <v>0</v>
      </c>
      <c r="W31" s="40">
        <f t="shared" si="10"/>
        <v>2.2000000000000002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20</v>
      </c>
      <c r="AB31" s="40">
        <f t="shared" si="10"/>
        <v>0</v>
      </c>
      <c r="AC31" s="40">
        <f t="shared" si="10"/>
        <v>0.4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0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0</v>
      </c>
      <c r="AS31" s="40">
        <f t="shared" si="10"/>
        <v>0</v>
      </c>
      <c r="AT31" s="40">
        <f t="shared" si="10"/>
        <v>0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6.5</v>
      </c>
      <c r="BF31" s="40">
        <f t="shared" si="10"/>
        <v>0</v>
      </c>
      <c r="BG31" s="40">
        <f t="shared" si="10"/>
        <v>0</v>
      </c>
      <c r="BH31" s="40">
        <f t="shared" si="10"/>
        <v>0</v>
      </c>
      <c r="BI31" s="40">
        <f t="shared" si="10"/>
        <v>0</v>
      </c>
      <c r="BJ31" s="40">
        <f t="shared" si="10"/>
        <v>0</v>
      </c>
      <c r="BK31" s="40">
        <f t="shared" si="10"/>
        <v>2.4</v>
      </c>
      <c r="BL31" s="40">
        <f t="shared" si="10"/>
        <v>2.8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0</v>
      </c>
      <c r="BQ31" s="40">
        <f t="shared" ref="BQ31:BY31" si="11">BQ28*BQ29/1000</f>
        <v>0</v>
      </c>
      <c r="BR31" s="40">
        <f t="shared" si="11"/>
        <v>0</v>
      </c>
      <c r="BS31" s="40">
        <f t="shared" si="11"/>
        <v>0</v>
      </c>
      <c r="BT31" s="40">
        <f t="shared" si="11"/>
        <v>0</v>
      </c>
      <c r="BU31" s="40">
        <f t="shared" si="11"/>
        <v>0</v>
      </c>
      <c r="BV31" s="40">
        <f t="shared" si="11"/>
        <v>12.5</v>
      </c>
      <c r="BW31" s="40">
        <f t="shared" si="11"/>
        <v>0</v>
      </c>
      <c r="BX31" s="40">
        <f t="shared" si="11"/>
        <v>4</v>
      </c>
      <c r="BY31" s="91">
        <f t="shared" si="11"/>
        <v>0</v>
      </c>
      <c r="BZ31" s="91">
        <f>BZ28*BZ29</f>
        <v>0</v>
      </c>
      <c r="CA31" s="1"/>
    </row>
    <row r="32" spans="1:79" ht="15" hidden="1" customHeight="1">
      <c r="A32" s="588" t="s">
        <v>46</v>
      </c>
      <c r="B32" s="666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80" ht="15" hidden="1" customHeight="1">
      <c r="A33" s="588" t="s">
        <v>56</v>
      </c>
      <c r="B33" s="666"/>
      <c r="C33" s="77">
        <f>SUM(D33:BZ33)</f>
        <v>7442</v>
      </c>
      <c r="D33" s="28">
        <f>D31*D32</f>
        <v>0</v>
      </c>
      <c r="E33" s="28">
        <f t="shared" ref="E33:BP33" si="12">E31*E32</f>
        <v>0</v>
      </c>
      <c r="F33" s="28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630</v>
      </c>
      <c r="K33" s="92">
        <f t="shared" si="12"/>
        <v>0</v>
      </c>
      <c r="L33" s="92">
        <f t="shared" si="12"/>
        <v>109.87999999999998</v>
      </c>
      <c r="M33" s="92">
        <f t="shared" si="12"/>
        <v>0</v>
      </c>
      <c r="N33" s="92">
        <f t="shared" si="12"/>
        <v>2.12</v>
      </c>
      <c r="O33" s="92">
        <f t="shared" si="12"/>
        <v>0</v>
      </c>
      <c r="P33" s="92">
        <f t="shared" si="12"/>
        <v>0</v>
      </c>
      <c r="Q33" s="92">
        <f t="shared" si="12"/>
        <v>0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660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1700</v>
      </c>
      <c r="AB33" s="92">
        <f t="shared" si="12"/>
        <v>0</v>
      </c>
      <c r="AC33" s="92">
        <f t="shared" si="12"/>
        <v>76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0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2405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84</v>
      </c>
      <c r="BL33" s="92">
        <f t="shared" si="12"/>
        <v>168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1375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80" ht="15" hidden="1" customHeight="1">
      <c r="A34" s="588" t="s">
        <v>57</v>
      </c>
      <c r="B34" s="67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/>
    <row r="36" spans="1:80" ht="20.25">
      <c r="A36" s="172"/>
      <c r="B36" s="196" t="s">
        <v>292</v>
      </c>
      <c r="C36" s="173"/>
      <c r="D36" s="173" t="str">
        <f>IF(D33=D50,"x")</f>
        <v>x</v>
      </c>
      <c r="E36" s="173" t="str">
        <f>IF(E33=E50,"x")</f>
        <v>x</v>
      </c>
      <c r="F36" s="173" t="str">
        <f>IF(F33=F50,"x")</f>
        <v>x</v>
      </c>
      <c r="G36" s="173"/>
      <c r="H36" s="173"/>
      <c r="I36" s="173" t="str">
        <f>IF(I33=I50,"x")</f>
        <v>x</v>
      </c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</row>
    <row r="37" spans="1:80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80" ht="152.44999999999999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80">
      <c r="A39" s="599" t="s">
        <v>63</v>
      </c>
      <c r="B39" s="652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>
        <v>2</v>
      </c>
      <c r="N39" s="15">
        <v>0.9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>
        <v>28</v>
      </c>
      <c r="AO39" s="177"/>
      <c r="AP39" s="177"/>
      <c r="AQ39" s="177"/>
      <c r="AR39" s="177"/>
      <c r="AS39" s="177"/>
      <c r="AT39" s="177"/>
      <c r="AU39" s="177"/>
      <c r="AV39" s="177">
        <v>48</v>
      </c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172"/>
      <c r="CB39" s="158">
        <f>SUMPRODUCT($E39:$BZ39,$E$51:$BZ$51)/1000</f>
        <v>8.0869999999999997</v>
      </c>
    </row>
    <row r="40" spans="1:80">
      <c r="A40" s="599" t="s">
        <v>342</v>
      </c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>
        <v>9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>
        <v>40</v>
      </c>
      <c r="BY40" s="193"/>
      <c r="BZ40" s="193"/>
      <c r="CA40" s="172"/>
      <c r="CB40" s="158">
        <f>SUMPRODUCT($E40:$BZ40,$E$51:$BZ$51)/1000</f>
        <v>11.05</v>
      </c>
    </row>
    <row r="41" spans="1:80">
      <c r="A41" s="599" t="s">
        <v>325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>
        <v>60</v>
      </c>
      <c r="L41" s="177">
        <v>2.2999999999999998</v>
      </c>
      <c r="M41" s="177"/>
      <c r="N41" s="177">
        <v>0.98</v>
      </c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>
        <v>49</v>
      </c>
      <c r="AM41" s="177"/>
      <c r="AN41" s="177"/>
      <c r="AO41" s="177"/>
      <c r="AP41" s="177"/>
      <c r="AQ41" s="177"/>
      <c r="AR41" s="177"/>
      <c r="AS41" s="177"/>
      <c r="AT41" s="177">
        <v>2</v>
      </c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172"/>
      <c r="CB41" s="158">
        <f>SUMPRODUCT($D41:$BZ41,$D$51:$BZ$51)/1000</f>
        <v>41.332999999999998</v>
      </c>
    </row>
    <row r="42" spans="1:80">
      <c r="A42" s="599" t="s">
        <v>286</v>
      </c>
      <c r="B42" s="600"/>
      <c r="C42" s="35"/>
      <c r="D42" s="35"/>
      <c r="E42" s="35"/>
      <c r="F42" s="35"/>
      <c r="G42" s="35"/>
      <c r="H42" s="35"/>
      <c r="I42" s="35"/>
      <c r="J42" s="35"/>
      <c r="K42" s="291"/>
      <c r="L42" s="291"/>
      <c r="M42" s="291">
        <v>10</v>
      </c>
      <c r="N42" s="291"/>
      <c r="O42" s="291"/>
      <c r="P42" s="290">
        <v>1</v>
      </c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35"/>
      <c r="BZ42" s="35"/>
      <c r="CB42" s="158">
        <f>SUMPRODUCT($E42:$BZ42,$E$51:$BZ$51)/1000</f>
        <v>1.74</v>
      </c>
    </row>
    <row r="43" spans="1:80">
      <c r="A43" s="599" t="s">
        <v>45</v>
      </c>
      <c r="B43" s="600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291">
        <v>111</v>
      </c>
      <c r="BW43" s="185"/>
      <c r="BX43" s="185"/>
      <c r="BY43" s="185"/>
      <c r="BZ43" s="177"/>
      <c r="CA43" s="172"/>
      <c r="CB43" s="158">
        <f>SUMPRODUCT($E43:$BZ43,$E$51:$BZ$51)/1000</f>
        <v>12.21</v>
      </c>
    </row>
    <row r="44" spans="1:80">
      <c r="A44" s="653"/>
      <c r="B44" s="590"/>
      <c r="C44" s="266"/>
      <c r="D44" s="266"/>
      <c r="E44" s="266"/>
      <c r="F44" s="266"/>
      <c r="G44" s="266"/>
      <c r="H44" s="266"/>
      <c r="I44" s="266"/>
      <c r="J44" s="266"/>
      <c r="K44" s="293"/>
      <c r="L44" s="293"/>
      <c r="M44" s="293"/>
      <c r="N44" s="387"/>
      <c r="O44" s="387"/>
      <c r="P44" s="387"/>
      <c r="Q44" s="387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1"/>
      <c r="BW44" s="293"/>
      <c r="BX44" s="293"/>
      <c r="BY44" s="266"/>
      <c r="CB44" s="158">
        <f>SUMPRODUCT($E44:$BZ44,$E$51:$BZ$51)/1000</f>
        <v>0</v>
      </c>
    </row>
    <row r="45" spans="1:80">
      <c r="A45" s="653"/>
      <c r="B45" s="590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177"/>
      <c r="CB45" s="158">
        <f>SUMPRODUCT($E45:$BZ45,$E$51:$BZ$51)/1000</f>
        <v>0</v>
      </c>
    </row>
    <row r="46" spans="1:80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80" ht="15" hidden="1" customHeight="1">
      <c r="A47" s="612"/>
      <c r="B47" s="613"/>
      <c r="C47" s="177"/>
      <c r="D47" s="177">
        <f t="shared" ref="D47:BO47" si="14">SUM(D39:D45)</f>
        <v>0</v>
      </c>
      <c r="E47" s="177">
        <f t="shared" si="14"/>
        <v>0</v>
      </c>
      <c r="F47" s="177">
        <f t="shared" si="14"/>
        <v>0</v>
      </c>
      <c r="G47" s="177">
        <f t="shared" si="14"/>
        <v>0</v>
      </c>
      <c r="H47" s="177">
        <f t="shared" si="14"/>
        <v>0</v>
      </c>
      <c r="I47" s="177">
        <f t="shared" si="14"/>
        <v>0</v>
      </c>
      <c r="J47" s="177">
        <f t="shared" si="14"/>
        <v>0</v>
      </c>
      <c r="K47" s="177">
        <f t="shared" si="14"/>
        <v>60</v>
      </c>
      <c r="L47" s="177">
        <f t="shared" si="14"/>
        <v>2.2999999999999998</v>
      </c>
      <c r="M47" s="177">
        <f t="shared" si="14"/>
        <v>12</v>
      </c>
      <c r="N47" s="177">
        <f t="shared" si="14"/>
        <v>1.88</v>
      </c>
      <c r="O47" s="177">
        <f t="shared" si="14"/>
        <v>0</v>
      </c>
      <c r="P47" s="177">
        <f t="shared" si="14"/>
        <v>1</v>
      </c>
      <c r="Q47" s="177">
        <f t="shared" si="14"/>
        <v>0</v>
      </c>
      <c r="R47" s="177">
        <f t="shared" si="14"/>
        <v>0</v>
      </c>
      <c r="S47" s="177">
        <f t="shared" si="14"/>
        <v>0</v>
      </c>
      <c r="T47" s="177">
        <f t="shared" si="14"/>
        <v>0</v>
      </c>
      <c r="U47" s="177">
        <f t="shared" si="14"/>
        <v>0</v>
      </c>
      <c r="V47" s="177">
        <f t="shared" si="14"/>
        <v>0</v>
      </c>
      <c r="W47" s="177">
        <f t="shared" si="14"/>
        <v>0</v>
      </c>
      <c r="X47" s="177">
        <f t="shared" si="14"/>
        <v>0</v>
      </c>
      <c r="Y47" s="177">
        <f t="shared" si="14"/>
        <v>0</v>
      </c>
      <c r="Z47" s="177">
        <f t="shared" si="14"/>
        <v>0</v>
      </c>
      <c r="AA47" s="177">
        <f t="shared" si="14"/>
        <v>0</v>
      </c>
      <c r="AB47" s="177">
        <f t="shared" si="14"/>
        <v>0</v>
      </c>
      <c r="AC47" s="177">
        <f t="shared" si="14"/>
        <v>0</v>
      </c>
      <c r="AD47" s="177">
        <f t="shared" si="14"/>
        <v>0</v>
      </c>
      <c r="AE47" s="177">
        <f t="shared" si="14"/>
        <v>0</v>
      </c>
      <c r="AF47" s="177">
        <f t="shared" si="14"/>
        <v>0</v>
      </c>
      <c r="AG47" s="177">
        <f t="shared" si="14"/>
        <v>0</v>
      </c>
      <c r="AH47" s="177">
        <f t="shared" si="14"/>
        <v>0</v>
      </c>
      <c r="AI47" s="177">
        <f t="shared" si="14"/>
        <v>0</v>
      </c>
      <c r="AJ47" s="177">
        <f t="shared" si="14"/>
        <v>0</v>
      </c>
      <c r="AK47" s="177">
        <f t="shared" si="14"/>
        <v>0</v>
      </c>
      <c r="AL47" s="177">
        <f t="shared" si="14"/>
        <v>49</v>
      </c>
      <c r="AM47" s="177">
        <f t="shared" si="14"/>
        <v>0</v>
      </c>
      <c r="AN47" s="177">
        <f t="shared" si="14"/>
        <v>28</v>
      </c>
      <c r="AO47" s="177">
        <f t="shared" si="14"/>
        <v>0</v>
      </c>
      <c r="AP47" s="177">
        <f t="shared" si="14"/>
        <v>0</v>
      </c>
      <c r="AQ47" s="177">
        <f t="shared" si="14"/>
        <v>0</v>
      </c>
      <c r="AR47" s="177">
        <f t="shared" si="14"/>
        <v>0</v>
      </c>
      <c r="AS47" s="177">
        <f t="shared" si="14"/>
        <v>0</v>
      </c>
      <c r="AT47" s="177">
        <f t="shared" si="14"/>
        <v>11</v>
      </c>
      <c r="AU47" s="177">
        <f t="shared" si="14"/>
        <v>0</v>
      </c>
      <c r="AV47" s="177">
        <f t="shared" si="14"/>
        <v>48</v>
      </c>
      <c r="AW47" s="177">
        <f t="shared" si="14"/>
        <v>0</v>
      </c>
      <c r="AX47" s="177">
        <f t="shared" si="14"/>
        <v>0</v>
      </c>
      <c r="AY47" s="177">
        <f t="shared" si="14"/>
        <v>0</v>
      </c>
      <c r="AZ47" s="177">
        <f t="shared" si="14"/>
        <v>0</v>
      </c>
      <c r="BA47" s="177">
        <f t="shared" si="14"/>
        <v>0</v>
      </c>
      <c r="BB47" s="177">
        <f t="shared" si="14"/>
        <v>0</v>
      </c>
      <c r="BC47" s="177">
        <f t="shared" si="14"/>
        <v>0</v>
      </c>
      <c r="BD47" s="177">
        <f t="shared" si="14"/>
        <v>0</v>
      </c>
      <c r="BE47" s="177">
        <f t="shared" si="14"/>
        <v>0</v>
      </c>
      <c r="BF47" s="177">
        <f t="shared" si="14"/>
        <v>0</v>
      </c>
      <c r="BG47" s="177">
        <f t="shared" si="14"/>
        <v>0</v>
      </c>
      <c r="BH47" s="177">
        <f t="shared" si="14"/>
        <v>0</v>
      </c>
      <c r="BI47" s="177">
        <f t="shared" si="14"/>
        <v>0</v>
      </c>
      <c r="BJ47" s="177">
        <f t="shared" si="14"/>
        <v>0</v>
      </c>
      <c r="BK47" s="177">
        <f t="shared" si="14"/>
        <v>0</v>
      </c>
      <c r="BL47" s="177">
        <f t="shared" si="14"/>
        <v>0</v>
      </c>
      <c r="BM47" s="177">
        <f t="shared" si="14"/>
        <v>0</v>
      </c>
      <c r="BN47" s="177">
        <f t="shared" si="14"/>
        <v>0</v>
      </c>
      <c r="BO47" s="177">
        <f t="shared" si="14"/>
        <v>0</v>
      </c>
      <c r="BP47" s="177">
        <f t="shared" ref="BP47:BZ47" si="15">SUM(BP39:BP45)</f>
        <v>0</v>
      </c>
      <c r="BQ47" s="177">
        <f t="shared" si="15"/>
        <v>0</v>
      </c>
      <c r="BR47" s="177">
        <f t="shared" si="15"/>
        <v>0</v>
      </c>
      <c r="BS47" s="177">
        <f t="shared" si="15"/>
        <v>0</v>
      </c>
      <c r="BT47" s="177">
        <f t="shared" si="15"/>
        <v>0</v>
      </c>
      <c r="BU47" s="177">
        <f t="shared" si="15"/>
        <v>0</v>
      </c>
      <c r="BV47" s="177">
        <f>SUM(BV39:BW46)</f>
        <v>111</v>
      </c>
      <c r="BW47" s="177">
        <f t="shared" si="15"/>
        <v>0</v>
      </c>
      <c r="BX47" s="177">
        <f t="shared" si="15"/>
        <v>40</v>
      </c>
      <c r="BY47" s="177">
        <f t="shared" si="15"/>
        <v>0</v>
      </c>
      <c r="BZ47" s="177">
        <f t="shared" si="15"/>
        <v>0</v>
      </c>
    </row>
    <row r="48" spans="1:80" ht="15" hidden="1" customHeight="1">
      <c r="A48" s="614" t="s">
        <v>54</v>
      </c>
      <c r="B48" s="615"/>
      <c r="C48" s="177">
        <f>C49</f>
        <v>100</v>
      </c>
      <c r="D48" s="177">
        <f t="shared" ref="D48:BO48" si="16">C48</f>
        <v>100</v>
      </c>
      <c r="E48" s="177">
        <f t="shared" si="16"/>
        <v>100</v>
      </c>
      <c r="F48" s="177">
        <f t="shared" si="16"/>
        <v>100</v>
      </c>
      <c r="G48" s="177">
        <f t="shared" si="16"/>
        <v>100</v>
      </c>
      <c r="H48" s="177">
        <f t="shared" si="16"/>
        <v>100</v>
      </c>
      <c r="I48" s="177">
        <f t="shared" si="16"/>
        <v>100</v>
      </c>
      <c r="J48" s="177">
        <f t="shared" si="16"/>
        <v>100</v>
      </c>
      <c r="K48" s="177">
        <f t="shared" si="16"/>
        <v>100</v>
      </c>
      <c r="L48" s="177">
        <f t="shared" si="16"/>
        <v>100</v>
      </c>
      <c r="M48" s="177">
        <f t="shared" si="16"/>
        <v>100</v>
      </c>
      <c r="N48" s="177">
        <f t="shared" si="16"/>
        <v>100</v>
      </c>
      <c r="O48" s="177">
        <f t="shared" si="16"/>
        <v>100</v>
      </c>
      <c r="P48" s="177">
        <f t="shared" si="16"/>
        <v>100</v>
      </c>
      <c r="Q48" s="177">
        <f t="shared" si="16"/>
        <v>100</v>
      </c>
      <c r="R48" s="177">
        <f t="shared" si="16"/>
        <v>100</v>
      </c>
      <c r="S48" s="177">
        <f t="shared" si="16"/>
        <v>100</v>
      </c>
      <c r="T48" s="177">
        <f t="shared" si="16"/>
        <v>100</v>
      </c>
      <c r="U48" s="177">
        <f t="shared" si="16"/>
        <v>100</v>
      </c>
      <c r="V48" s="177">
        <f t="shared" si="16"/>
        <v>100</v>
      </c>
      <c r="W48" s="177">
        <f t="shared" si="16"/>
        <v>100</v>
      </c>
      <c r="X48" s="177">
        <f t="shared" si="16"/>
        <v>100</v>
      </c>
      <c r="Y48" s="177">
        <f t="shared" si="16"/>
        <v>100</v>
      </c>
      <c r="Z48" s="177">
        <f t="shared" si="16"/>
        <v>100</v>
      </c>
      <c r="AA48" s="177">
        <f t="shared" si="16"/>
        <v>100</v>
      </c>
      <c r="AB48" s="177">
        <f t="shared" si="16"/>
        <v>100</v>
      </c>
      <c r="AC48" s="177">
        <f t="shared" si="16"/>
        <v>100</v>
      </c>
      <c r="AD48" s="177">
        <f t="shared" si="16"/>
        <v>100</v>
      </c>
      <c r="AE48" s="177">
        <f t="shared" si="16"/>
        <v>100</v>
      </c>
      <c r="AF48" s="177">
        <f t="shared" si="16"/>
        <v>100</v>
      </c>
      <c r="AG48" s="177">
        <f t="shared" si="16"/>
        <v>100</v>
      </c>
      <c r="AH48" s="177">
        <f t="shared" si="16"/>
        <v>100</v>
      </c>
      <c r="AI48" s="177">
        <f t="shared" si="16"/>
        <v>100</v>
      </c>
      <c r="AJ48" s="177">
        <f t="shared" si="16"/>
        <v>100</v>
      </c>
      <c r="AK48" s="177">
        <f t="shared" si="16"/>
        <v>100</v>
      </c>
      <c r="AL48" s="177">
        <f t="shared" si="16"/>
        <v>100</v>
      </c>
      <c r="AM48" s="177">
        <f t="shared" si="16"/>
        <v>100</v>
      </c>
      <c r="AN48" s="177">
        <f t="shared" si="16"/>
        <v>100</v>
      </c>
      <c r="AO48" s="177">
        <f t="shared" si="16"/>
        <v>100</v>
      </c>
      <c r="AP48" s="177">
        <f t="shared" si="16"/>
        <v>100</v>
      </c>
      <c r="AQ48" s="177">
        <f t="shared" si="16"/>
        <v>100</v>
      </c>
      <c r="AR48" s="177">
        <f t="shared" si="16"/>
        <v>100</v>
      </c>
      <c r="AS48" s="177">
        <f t="shared" si="16"/>
        <v>100</v>
      </c>
      <c r="AT48" s="177">
        <f t="shared" si="16"/>
        <v>100</v>
      </c>
      <c r="AU48" s="177">
        <f t="shared" si="16"/>
        <v>100</v>
      </c>
      <c r="AV48" s="177">
        <f t="shared" si="16"/>
        <v>100</v>
      </c>
      <c r="AW48" s="177">
        <f t="shared" si="16"/>
        <v>100</v>
      </c>
      <c r="AX48" s="177">
        <f t="shared" si="16"/>
        <v>100</v>
      </c>
      <c r="AY48" s="177">
        <f t="shared" si="16"/>
        <v>100</v>
      </c>
      <c r="AZ48" s="177">
        <f t="shared" si="16"/>
        <v>100</v>
      </c>
      <c r="BA48" s="177">
        <f t="shared" si="16"/>
        <v>100</v>
      </c>
      <c r="BB48" s="177">
        <f t="shared" si="16"/>
        <v>100</v>
      </c>
      <c r="BC48" s="177">
        <f t="shared" si="16"/>
        <v>100</v>
      </c>
      <c r="BD48" s="177">
        <f t="shared" si="16"/>
        <v>100</v>
      </c>
      <c r="BE48" s="177">
        <f t="shared" si="16"/>
        <v>100</v>
      </c>
      <c r="BF48" s="177">
        <f t="shared" si="16"/>
        <v>100</v>
      </c>
      <c r="BG48" s="177">
        <f t="shared" si="16"/>
        <v>100</v>
      </c>
      <c r="BH48" s="177">
        <f t="shared" si="16"/>
        <v>100</v>
      </c>
      <c r="BI48" s="177">
        <f t="shared" si="16"/>
        <v>100</v>
      </c>
      <c r="BJ48" s="177">
        <f t="shared" si="16"/>
        <v>100</v>
      </c>
      <c r="BK48" s="177">
        <f t="shared" si="16"/>
        <v>100</v>
      </c>
      <c r="BL48" s="177">
        <f t="shared" si="16"/>
        <v>100</v>
      </c>
      <c r="BM48" s="177">
        <f t="shared" si="16"/>
        <v>100</v>
      </c>
      <c r="BN48" s="177">
        <f t="shared" si="16"/>
        <v>100</v>
      </c>
      <c r="BO48" s="177">
        <f t="shared" si="16"/>
        <v>100</v>
      </c>
      <c r="BP48" s="177">
        <f t="shared" ref="BP48:BZ48" si="17">BO48</f>
        <v>100</v>
      </c>
      <c r="BQ48" s="177">
        <f t="shared" si="17"/>
        <v>100</v>
      </c>
      <c r="BR48" s="177">
        <f t="shared" si="17"/>
        <v>100</v>
      </c>
      <c r="BS48" s="177">
        <f t="shared" si="17"/>
        <v>100</v>
      </c>
      <c r="BT48" s="177">
        <f t="shared" si="17"/>
        <v>100</v>
      </c>
      <c r="BU48" s="177">
        <f t="shared" si="17"/>
        <v>100</v>
      </c>
      <c r="BV48" s="177">
        <f t="shared" si="17"/>
        <v>100</v>
      </c>
      <c r="BW48" s="177">
        <f t="shared" si="17"/>
        <v>100</v>
      </c>
      <c r="BX48" s="177">
        <f t="shared" si="17"/>
        <v>100</v>
      </c>
      <c r="BY48" s="177">
        <f t="shared" si="17"/>
        <v>100</v>
      </c>
      <c r="BZ48" s="177">
        <f t="shared" si="17"/>
        <v>100</v>
      </c>
    </row>
    <row r="49" spans="1:81" ht="20.25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81" ht="15.75" customHeight="1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39">
        <f>J47*J48/1000</f>
        <v>0</v>
      </c>
      <c r="K50" s="439">
        <f>K47*K48/1000</f>
        <v>6</v>
      </c>
      <c r="L50" s="439">
        <f t="shared" ref="L50:BV50" si="18">L47*L48/1000</f>
        <v>0.22999999999999998</v>
      </c>
      <c r="M50" s="439">
        <f t="shared" si="18"/>
        <v>1.2</v>
      </c>
      <c r="N50" s="439">
        <f t="shared" si="18"/>
        <v>0.188</v>
      </c>
      <c r="O50" s="439">
        <f t="shared" si="18"/>
        <v>0</v>
      </c>
      <c r="P50" s="439">
        <f t="shared" si="18"/>
        <v>0.1</v>
      </c>
      <c r="Q50" s="439">
        <f>Q47*Q48</f>
        <v>0</v>
      </c>
      <c r="R50" s="439">
        <f t="shared" si="18"/>
        <v>0</v>
      </c>
      <c r="S50" s="439">
        <f>S47*S48/1000</f>
        <v>0</v>
      </c>
      <c r="T50" s="439">
        <f t="shared" si="18"/>
        <v>0</v>
      </c>
      <c r="U50" s="439">
        <f t="shared" si="18"/>
        <v>0</v>
      </c>
      <c r="V50" s="439">
        <f t="shared" si="18"/>
        <v>0</v>
      </c>
      <c r="W50" s="439">
        <f t="shared" si="18"/>
        <v>0</v>
      </c>
      <c r="X50" s="439">
        <f t="shared" si="18"/>
        <v>0</v>
      </c>
      <c r="Y50" s="439">
        <f t="shared" si="18"/>
        <v>0</v>
      </c>
      <c r="Z50" s="439">
        <f t="shared" si="18"/>
        <v>0</v>
      </c>
      <c r="AA50" s="439">
        <f t="shared" si="18"/>
        <v>0</v>
      </c>
      <c r="AB50" s="439">
        <f t="shared" si="18"/>
        <v>0</v>
      </c>
      <c r="AC50" s="439">
        <f t="shared" si="18"/>
        <v>0</v>
      </c>
      <c r="AD50" s="439">
        <f>AD47*AD48/1000</f>
        <v>0</v>
      </c>
      <c r="AE50" s="439">
        <f>AE47*AE48/1000</f>
        <v>0</v>
      </c>
      <c r="AF50" s="439">
        <f t="shared" si="18"/>
        <v>0</v>
      </c>
      <c r="AG50" s="439">
        <f t="shared" si="18"/>
        <v>0</v>
      </c>
      <c r="AH50" s="439">
        <f t="shared" si="18"/>
        <v>0</v>
      </c>
      <c r="AI50" s="439">
        <f t="shared" si="18"/>
        <v>0</v>
      </c>
      <c r="AJ50" s="439">
        <f t="shared" si="18"/>
        <v>0</v>
      </c>
      <c r="AK50" s="439">
        <f t="shared" si="18"/>
        <v>0</v>
      </c>
      <c r="AL50" s="439">
        <f t="shared" si="18"/>
        <v>4.9000000000000004</v>
      </c>
      <c r="AM50" s="439">
        <f t="shared" si="18"/>
        <v>0</v>
      </c>
      <c r="AN50" s="439">
        <f t="shared" si="18"/>
        <v>2.8</v>
      </c>
      <c r="AO50" s="439">
        <f t="shared" si="18"/>
        <v>0</v>
      </c>
      <c r="AP50" s="439">
        <f t="shared" si="18"/>
        <v>0</v>
      </c>
      <c r="AQ50" s="439">
        <f t="shared" si="18"/>
        <v>0</v>
      </c>
      <c r="AR50" s="439">
        <f t="shared" si="18"/>
        <v>0</v>
      </c>
      <c r="AS50" s="439">
        <f t="shared" si="18"/>
        <v>0</v>
      </c>
      <c r="AT50" s="439">
        <f t="shared" si="18"/>
        <v>1.1000000000000001</v>
      </c>
      <c r="AU50" s="439">
        <f t="shared" si="18"/>
        <v>0</v>
      </c>
      <c r="AV50" s="439">
        <f t="shared" si="18"/>
        <v>4.8</v>
      </c>
      <c r="AW50" s="439">
        <f t="shared" si="18"/>
        <v>0</v>
      </c>
      <c r="AX50" s="439">
        <f t="shared" si="18"/>
        <v>0</v>
      </c>
      <c r="AY50" s="439">
        <f t="shared" si="18"/>
        <v>0</v>
      </c>
      <c r="AZ50" s="439">
        <f>AZ47*AZ48/1000</f>
        <v>0</v>
      </c>
      <c r="BA50" s="439">
        <f t="shared" si="18"/>
        <v>0</v>
      </c>
      <c r="BB50" s="439">
        <f t="shared" si="18"/>
        <v>0</v>
      </c>
      <c r="BC50" s="439">
        <f t="shared" si="18"/>
        <v>0</v>
      </c>
      <c r="BD50" s="439">
        <f t="shared" si="18"/>
        <v>0</v>
      </c>
      <c r="BE50" s="439">
        <f t="shared" si="18"/>
        <v>0</v>
      </c>
      <c r="BF50" s="439">
        <f t="shared" si="18"/>
        <v>0</v>
      </c>
      <c r="BG50" s="439">
        <f t="shared" si="18"/>
        <v>0</v>
      </c>
      <c r="BH50" s="439">
        <f>BH47*BH48/1000</f>
        <v>0</v>
      </c>
      <c r="BI50" s="439">
        <f t="shared" si="18"/>
        <v>0</v>
      </c>
      <c r="BJ50" s="439">
        <f t="shared" si="18"/>
        <v>0</v>
      </c>
      <c r="BK50" s="439">
        <f t="shared" si="18"/>
        <v>0</v>
      </c>
      <c r="BL50" s="439">
        <f t="shared" si="18"/>
        <v>0</v>
      </c>
      <c r="BM50" s="439">
        <f t="shared" si="18"/>
        <v>0</v>
      </c>
      <c r="BN50" s="439">
        <f t="shared" si="18"/>
        <v>0</v>
      </c>
      <c r="BO50" s="439">
        <f t="shared" si="18"/>
        <v>0</v>
      </c>
      <c r="BP50" s="439">
        <f>BP47*BP48/1000</f>
        <v>0</v>
      </c>
      <c r="BQ50" s="439">
        <f t="shared" si="18"/>
        <v>0</v>
      </c>
      <c r="BR50" s="439">
        <f t="shared" si="18"/>
        <v>0</v>
      </c>
      <c r="BS50" s="439">
        <f t="shared" si="18"/>
        <v>0</v>
      </c>
      <c r="BT50" s="439">
        <f t="shared" si="18"/>
        <v>0</v>
      </c>
      <c r="BU50" s="439">
        <f t="shared" si="18"/>
        <v>0</v>
      </c>
      <c r="BV50" s="439">
        <f t="shared" si="18"/>
        <v>11.1</v>
      </c>
      <c r="BW50" s="439">
        <f>BW47*BW48/1000</f>
        <v>0</v>
      </c>
      <c r="BX50" s="439">
        <f>BX47*BX48/1000</f>
        <v>4</v>
      </c>
      <c r="BY50" s="417">
        <f>BY47*BY48/1000</f>
        <v>0</v>
      </c>
      <c r="BZ50" s="417">
        <f>BZ47*BZ48</f>
        <v>0</v>
      </c>
      <c r="CA50" s="455"/>
      <c r="CB50" s="455"/>
      <c r="CC50" s="455"/>
    </row>
    <row r="51" spans="1:81" ht="15.75" customHeight="1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40">
        <f>ССЫЛКИ!H3</f>
        <v>105</v>
      </c>
      <c r="K51" s="440">
        <f>ССЫЛКИ!I3</f>
        <v>590</v>
      </c>
      <c r="L51" s="440">
        <f>ССЫЛКИ!J3</f>
        <v>134</v>
      </c>
      <c r="M51" s="440">
        <f>ССЫЛКИ!K3</f>
        <v>79</v>
      </c>
      <c r="N51" s="440">
        <f>ССЫЛКИ!L3</f>
        <v>10</v>
      </c>
      <c r="O51" s="440">
        <f>ССЫЛКИ!M3</f>
        <v>300</v>
      </c>
      <c r="P51" s="440">
        <f>ССЫЛКИ!N3</f>
        <v>950</v>
      </c>
      <c r="Q51" s="440">
        <f>ССЫЛКИ!O3</f>
        <v>7.9494999999999996</v>
      </c>
      <c r="R51" s="440">
        <f>ССЫЛКИ!P3</f>
        <v>260</v>
      </c>
      <c r="S51" s="440">
        <f>ССЫЛКИ!Q3</f>
        <v>420</v>
      </c>
      <c r="T51" s="440">
        <f>ССЫЛКИ!R3</f>
        <v>240</v>
      </c>
      <c r="U51" s="440">
        <f>ССЫЛКИ!S3</f>
        <v>155</v>
      </c>
      <c r="V51" s="440">
        <f>ССЫЛКИ!T3</f>
        <v>300</v>
      </c>
      <c r="W51" s="440">
        <f>ССЫЛКИ!U3</f>
        <v>300</v>
      </c>
      <c r="X51" s="440">
        <f>ССЫЛКИ!V3</f>
        <v>400</v>
      </c>
      <c r="Y51" s="440">
        <f>ССЫЛКИ!W3</f>
        <v>50</v>
      </c>
      <c r="Z51" s="440">
        <f>ССЫЛКИ!X3</f>
        <v>210</v>
      </c>
      <c r="AA51" s="440">
        <f>ССЫЛКИ!Y3</f>
        <v>85</v>
      </c>
      <c r="AB51" s="440">
        <f>ССЫЛКИ!Z3</f>
        <v>100</v>
      </c>
      <c r="AC51" s="440">
        <f>ССЫЛКИ!AA3</f>
        <v>190</v>
      </c>
      <c r="AD51" s="440">
        <f>ССЫЛКИ!AB3</f>
        <v>440</v>
      </c>
      <c r="AE51" s="440">
        <f>ССЫЛКИ!AC3</f>
        <v>12.5</v>
      </c>
      <c r="AF51" s="440">
        <f>ССЫЛКИ!AD3</f>
        <v>70</v>
      </c>
      <c r="AG51" s="440">
        <f>ССЫЛКИ!AE3</f>
        <v>90</v>
      </c>
      <c r="AH51" s="440">
        <f>ССЫЛКИ!AF3</f>
        <v>70</v>
      </c>
      <c r="AI51" s="440">
        <f>ССЫЛКИ!AG3</f>
        <v>62</v>
      </c>
      <c r="AJ51" s="440">
        <f>ССЫЛКИ!AH3</f>
        <v>65</v>
      </c>
      <c r="AK51" s="440">
        <f>ССЫЛКИ!AI3</f>
        <v>70</v>
      </c>
      <c r="AL51" s="440">
        <f>ССЫЛКИ!AJ3</f>
        <v>75</v>
      </c>
      <c r="AM51" s="440">
        <f>ССЫЛКИ!AK3</f>
        <v>68</v>
      </c>
      <c r="AN51" s="440">
        <f>ССЫЛКИ!AL3</f>
        <v>120</v>
      </c>
      <c r="AO51" s="440">
        <f>ССЫЛКИ!AM3</f>
        <v>70</v>
      </c>
      <c r="AP51" s="440">
        <f>ССЫЛКИ!AN3</f>
        <v>190</v>
      </c>
      <c r="AQ51" s="440">
        <f>ССЫЛКИ!AO3</f>
        <v>420</v>
      </c>
      <c r="AR51" s="440">
        <f>ССЫЛКИ!AP3</f>
        <v>174</v>
      </c>
      <c r="AS51" s="440">
        <f>ССЫЛКИ!AQ3</f>
        <v>85</v>
      </c>
      <c r="AT51" s="440">
        <f>ССЫЛКИ!AR3</f>
        <v>970</v>
      </c>
      <c r="AU51" s="440">
        <f>ССЫЛКИ!AS3</f>
        <v>85</v>
      </c>
      <c r="AV51" s="440">
        <f>ССЫЛКИ!AT3</f>
        <v>95</v>
      </c>
      <c r="AW51" s="440">
        <f>ССЫЛКИ!AU3</f>
        <v>290</v>
      </c>
      <c r="AX51" s="440">
        <f>ССЫЛКИ!AV3</f>
        <v>330</v>
      </c>
      <c r="AY51" s="440">
        <f>ССЫЛКИ!AW3</f>
        <v>700</v>
      </c>
      <c r="AZ51" s="440">
        <f>ССЫЛКИ!AX3</f>
        <v>440</v>
      </c>
      <c r="BA51" s="440">
        <f>ССЫЛКИ!AY3</f>
        <v>185</v>
      </c>
      <c r="BB51" s="440">
        <f>ССЫЛКИ!AZ3</f>
        <v>240</v>
      </c>
      <c r="BC51" s="440">
        <f>ССЫЛКИ!BA3</f>
        <v>350</v>
      </c>
      <c r="BD51" s="440">
        <f>ССЫЛКИ!BB3</f>
        <v>50</v>
      </c>
      <c r="BE51" s="440">
        <f>ССЫЛКИ!BC3</f>
        <v>370</v>
      </c>
      <c r="BF51" s="440">
        <f>ССЫЛКИ!BD3</f>
        <v>55</v>
      </c>
      <c r="BG51" s="440">
        <f>ССЫЛКИ!BE3</f>
        <v>450</v>
      </c>
      <c r="BH51" s="440">
        <f>ССЫЛКИ!BF3</f>
        <v>440</v>
      </c>
      <c r="BI51" s="440">
        <f>ССЫЛКИ!BG3</f>
        <v>46</v>
      </c>
      <c r="BJ51" s="440">
        <f>ССЫЛКИ!BH3</f>
        <v>46</v>
      </c>
      <c r="BK51" s="440">
        <f>ССЫЛКИ!BI3</f>
        <v>35</v>
      </c>
      <c r="BL51" s="440">
        <f>ССЫЛКИ!BJ3</f>
        <v>60</v>
      </c>
      <c r="BM51" s="440">
        <f>ССЫЛКИ!BK3</f>
        <v>78</v>
      </c>
      <c r="BN51" s="440">
        <f>ССЫЛКИ!BL3</f>
        <v>110</v>
      </c>
      <c r="BO51" s="440">
        <f>ССЫЛКИ!BM3</f>
        <v>53</v>
      </c>
      <c r="BP51" s="440">
        <f>ССЫЛКИ!BN3</f>
        <v>200</v>
      </c>
      <c r="BQ51" s="440">
        <f>ССЫЛКИ!BO3</f>
        <v>200</v>
      </c>
      <c r="BR51" s="440">
        <f>ССЫЛКИ!BP3</f>
        <v>165</v>
      </c>
      <c r="BS51" s="440">
        <f>ССЫЛКИ!BQ3</f>
        <v>190</v>
      </c>
      <c r="BT51" s="440">
        <f>ССЫЛКИ!BR3</f>
        <v>300</v>
      </c>
      <c r="BU51" s="440">
        <f>ССЫЛКИ!BS3</f>
        <v>150</v>
      </c>
      <c r="BV51" s="440">
        <f>ССЫЛКИ!BT3</f>
        <v>110</v>
      </c>
      <c r="BW51" s="440">
        <f>ССЫЛКИ!BU3</f>
        <v>440</v>
      </c>
      <c r="BX51" s="440">
        <f>ССЫЛКИ!BV3</f>
        <v>58</v>
      </c>
      <c r="BY51" s="419">
        <f>ССЫЛКИ!BW3</f>
        <v>510</v>
      </c>
      <c r="BZ51" s="419">
        <f>ССЫЛКИ!BX3</f>
        <v>580</v>
      </c>
      <c r="CA51" s="455"/>
      <c r="CB51" s="455"/>
      <c r="CC51" s="455"/>
    </row>
    <row r="52" spans="1:81" ht="15.75" customHeight="1">
      <c r="A52" s="593" t="s">
        <v>56</v>
      </c>
      <c r="B52" s="594"/>
      <c r="C52" s="441">
        <f>SUM(D52:BZ52)</f>
        <v>7442</v>
      </c>
      <c r="D52" s="421">
        <f t="shared" ref="D52:BX52" si="19">D50*D51</f>
        <v>0</v>
      </c>
      <c r="E52" s="421">
        <f t="shared" si="19"/>
        <v>0</v>
      </c>
      <c r="F52" s="422">
        <f t="shared" si="19"/>
        <v>0</v>
      </c>
      <c r="G52" s="417">
        <f t="shared" si="19"/>
        <v>0</v>
      </c>
      <c r="H52" s="417">
        <f t="shared" si="19"/>
        <v>0</v>
      </c>
      <c r="I52" s="417">
        <f t="shared" si="19"/>
        <v>0</v>
      </c>
      <c r="J52" s="439">
        <f t="shared" si="19"/>
        <v>0</v>
      </c>
      <c r="K52" s="439">
        <f t="shared" si="19"/>
        <v>3540</v>
      </c>
      <c r="L52" s="439">
        <f t="shared" si="19"/>
        <v>30.819999999999997</v>
      </c>
      <c r="M52" s="439">
        <f t="shared" si="19"/>
        <v>94.8</v>
      </c>
      <c r="N52" s="439">
        <f t="shared" si="19"/>
        <v>1.88</v>
      </c>
      <c r="O52" s="439">
        <f t="shared" si="19"/>
        <v>0</v>
      </c>
      <c r="P52" s="439">
        <f t="shared" si="19"/>
        <v>95</v>
      </c>
      <c r="Q52" s="439">
        <f t="shared" si="19"/>
        <v>0</v>
      </c>
      <c r="R52" s="439">
        <f t="shared" si="19"/>
        <v>0</v>
      </c>
      <c r="S52" s="439">
        <f t="shared" si="19"/>
        <v>0</v>
      </c>
      <c r="T52" s="439">
        <f t="shared" si="19"/>
        <v>0</v>
      </c>
      <c r="U52" s="439">
        <f t="shared" si="19"/>
        <v>0</v>
      </c>
      <c r="V52" s="439">
        <f t="shared" si="19"/>
        <v>0</v>
      </c>
      <c r="W52" s="439">
        <f t="shared" si="19"/>
        <v>0</v>
      </c>
      <c r="X52" s="439">
        <f t="shared" si="19"/>
        <v>0</v>
      </c>
      <c r="Y52" s="439">
        <f t="shared" si="19"/>
        <v>0</v>
      </c>
      <c r="Z52" s="439">
        <f t="shared" si="19"/>
        <v>0</v>
      </c>
      <c r="AA52" s="439">
        <f t="shared" si="19"/>
        <v>0</v>
      </c>
      <c r="AB52" s="439">
        <f t="shared" si="19"/>
        <v>0</v>
      </c>
      <c r="AC52" s="439">
        <f t="shared" si="19"/>
        <v>0</v>
      </c>
      <c r="AD52" s="439">
        <f t="shared" si="19"/>
        <v>0</v>
      </c>
      <c r="AE52" s="439">
        <f t="shared" si="19"/>
        <v>0</v>
      </c>
      <c r="AF52" s="439">
        <f t="shared" si="19"/>
        <v>0</v>
      </c>
      <c r="AG52" s="439">
        <f t="shared" si="19"/>
        <v>0</v>
      </c>
      <c r="AH52" s="439">
        <f t="shared" si="19"/>
        <v>0</v>
      </c>
      <c r="AI52" s="439">
        <f t="shared" si="19"/>
        <v>0</v>
      </c>
      <c r="AJ52" s="439">
        <f t="shared" si="19"/>
        <v>0</v>
      </c>
      <c r="AK52" s="439">
        <f t="shared" si="19"/>
        <v>0</v>
      </c>
      <c r="AL52" s="439">
        <f t="shared" si="19"/>
        <v>367.5</v>
      </c>
      <c r="AM52" s="439">
        <f t="shared" si="19"/>
        <v>0</v>
      </c>
      <c r="AN52" s="439">
        <f t="shared" si="19"/>
        <v>336</v>
      </c>
      <c r="AO52" s="439">
        <f t="shared" si="19"/>
        <v>0</v>
      </c>
      <c r="AP52" s="439">
        <f t="shared" si="19"/>
        <v>0</v>
      </c>
      <c r="AQ52" s="439">
        <f t="shared" si="19"/>
        <v>0</v>
      </c>
      <c r="AR52" s="439">
        <f t="shared" si="19"/>
        <v>0</v>
      </c>
      <c r="AS52" s="439">
        <f t="shared" si="19"/>
        <v>0</v>
      </c>
      <c r="AT52" s="439">
        <f t="shared" si="19"/>
        <v>1067</v>
      </c>
      <c r="AU52" s="439">
        <f t="shared" si="19"/>
        <v>0</v>
      </c>
      <c r="AV52" s="439">
        <f t="shared" si="19"/>
        <v>456</v>
      </c>
      <c r="AW52" s="439">
        <f t="shared" si="19"/>
        <v>0</v>
      </c>
      <c r="AX52" s="439">
        <f t="shared" si="19"/>
        <v>0</v>
      </c>
      <c r="AY52" s="439">
        <f t="shared" si="19"/>
        <v>0</v>
      </c>
      <c r="AZ52" s="439">
        <f t="shared" si="19"/>
        <v>0</v>
      </c>
      <c r="BA52" s="439">
        <f t="shared" si="19"/>
        <v>0</v>
      </c>
      <c r="BB52" s="439">
        <f t="shared" si="19"/>
        <v>0</v>
      </c>
      <c r="BC52" s="439">
        <f t="shared" si="19"/>
        <v>0</v>
      </c>
      <c r="BD52" s="439">
        <f t="shared" si="19"/>
        <v>0</v>
      </c>
      <c r="BE52" s="439">
        <f t="shared" si="19"/>
        <v>0</v>
      </c>
      <c r="BF52" s="439">
        <f t="shared" si="19"/>
        <v>0</v>
      </c>
      <c r="BG52" s="439">
        <f t="shared" si="19"/>
        <v>0</v>
      </c>
      <c r="BH52" s="439">
        <f t="shared" si="19"/>
        <v>0</v>
      </c>
      <c r="BI52" s="439">
        <f t="shared" si="19"/>
        <v>0</v>
      </c>
      <c r="BJ52" s="439">
        <f t="shared" si="19"/>
        <v>0</v>
      </c>
      <c r="BK52" s="439">
        <f t="shared" si="19"/>
        <v>0</v>
      </c>
      <c r="BL52" s="439">
        <f t="shared" si="19"/>
        <v>0</v>
      </c>
      <c r="BM52" s="439">
        <f t="shared" si="19"/>
        <v>0</v>
      </c>
      <c r="BN52" s="439">
        <f t="shared" si="19"/>
        <v>0</v>
      </c>
      <c r="BO52" s="439">
        <f t="shared" si="19"/>
        <v>0</v>
      </c>
      <c r="BP52" s="439">
        <f t="shared" si="19"/>
        <v>0</v>
      </c>
      <c r="BQ52" s="439">
        <f t="shared" si="19"/>
        <v>0</v>
      </c>
      <c r="BR52" s="439">
        <f t="shared" si="19"/>
        <v>0</v>
      </c>
      <c r="BS52" s="439">
        <f t="shared" si="19"/>
        <v>0</v>
      </c>
      <c r="BT52" s="439">
        <f t="shared" si="19"/>
        <v>0</v>
      </c>
      <c r="BU52" s="439">
        <f t="shared" si="19"/>
        <v>0</v>
      </c>
      <c r="BV52" s="439">
        <f t="shared" si="19"/>
        <v>1221</v>
      </c>
      <c r="BW52" s="439">
        <f t="shared" si="19"/>
        <v>0</v>
      </c>
      <c r="BX52" s="439">
        <f t="shared" si="19"/>
        <v>232</v>
      </c>
      <c r="BY52" s="417">
        <f>BY50*BY51</f>
        <v>0</v>
      </c>
      <c r="BZ52" s="417">
        <f>BZ50*BZ51</f>
        <v>0</v>
      </c>
      <c r="CA52" s="455"/>
      <c r="CB52" s="455"/>
      <c r="CC52" s="455"/>
    </row>
    <row r="53" spans="1:81" ht="15.75">
      <c r="A53" s="593" t="s">
        <v>57</v>
      </c>
      <c r="B53" s="594"/>
      <c r="C53" s="466">
        <f>C52/C49</f>
        <v>74.42</v>
      </c>
      <c r="D53" s="454"/>
      <c r="E53" s="454"/>
      <c r="F53" s="454"/>
      <c r="G53" s="454"/>
      <c r="H53" s="454"/>
      <c r="I53" s="454"/>
      <c r="J53" s="454"/>
      <c r="K53" s="454"/>
      <c r="L53" s="454"/>
      <c r="M53" s="455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  <c r="BY53" s="455"/>
      <c r="BZ53" s="455"/>
      <c r="CA53" s="455"/>
      <c r="CB53" s="455"/>
      <c r="CC53" s="455"/>
    </row>
    <row r="54" spans="1:81" hidden="1">
      <c r="A54" s="1"/>
      <c r="B54" s="174" t="s">
        <v>292</v>
      </c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6"/>
      <c r="BB54" s="456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  <c r="BN54" s="456"/>
      <c r="BO54" s="456"/>
      <c r="BP54" s="456"/>
      <c r="BQ54" s="456"/>
      <c r="BR54" s="456"/>
      <c r="BS54" s="456"/>
      <c r="BT54" s="456"/>
      <c r="BU54" s="456"/>
      <c r="BV54" s="456"/>
      <c r="BW54" s="456"/>
      <c r="BX54" s="456"/>
      <c r="BY54" s="455"/>
      <c r="BZ54" s="455"/>
      <c r="CA54" s="455"/>
      <c r="CB54" s="455"/>
      <c r="CC54" s="455"/>
    </row>
    <row r="55" spans="1:81" hidden="1">
      <c r="A55" s="612"/>
      <c r="B55" s="613"/>
      <c r="C55" s="457"/>
      <c r="D55" s="457">
        <f t="shared" ref="D55:K55" si="20">SUM(D39:D45)</f>
        <v>0</v>
      </c>
      <c r="E55" s="457">
        <f t="shared" si="20"/>
        <v>0</v>
      </c>
      <c r="F55" s="457">
        <f t="shared" si="20"/>
        <v>0</v>
      </c>
      <c r="G55" s="457">
        <f t="shared" si="20"/>
        <v>0</v>
      </c>
      <c r="H55" s="457">
        <f t="shared" si="20"/>
        <v>0</v>
      </c>
      <c r="I55" s="457">
        <f t="shared" si="20"/>
        <v>0</v>
      </c>
      <c r="J55" s="457">
        <f t="shared" si="20"/>
        <v>0</v>
      </c>
      <c r="K55" s="457">
        <f t="shared" si="20"/>
        <v>60</v>
      </c>
      <c r="L55" s="457">
        <f>SUM(L39:L45)</f>
        <v>2.2999999999999998</v>
      </c>
      <c r="M55" s="457">
        <f t="shared" ref="M55:BX55" si="21">SUM(M39:M45)</f>
        <v>12</v>
      </c>
      <c r="N55" s="457">
        <f t="shared" si="21"/>
        <v>1.88</v>
      </c>
      <c r="O55" s="457">
        <f t="shared" si="21"/>
        <v>0</v>
      </c>
      <c r="P55" s="457">
        <f t="shared" si="21"/>
        <v>1</v>
      </c>
      <c r="Q55" s="457">
        <f t="shared" si="21"/>
        <v>0</v>
      </c>
      <c r="R55" s="457">
        <f t="shared" si="21"/>
        <v>0</v>
      </c>
      <c r="S55" s="457">
        <f t="shared" si="21"/>
        <v>0</v>
      </c>
      <c r="T55" s="457">
        <f t="shared" si="21"/>
        <v>0</v>
      </c>
      <c r="U55" s="457">
        <f t="shared" si="21"/>
        <v>0</v>
      </c>
      <c r="V55" s="457">
        <f t="shared" si="21"/>
        <v>0</v>
      </c>
      <c r="W55" s="457">
        <f t="shared" si="21"/>
        <v>0</v>
      </c>
      <c r="X55" s="457">
        <f t="shared" si="21"/>
        <v>0</v>
      </c>
      <c r="Y55" s="457">
        <f t="shared" si="21"/>
        <v>0</v>
      </c>
      <c r="Z55" s="457">
        <f t="shared" si="21"/>
        <v>0</v>
      </c>
      <c r="AA55" s="457">
        <f t="shared" si="21"/>
        <v>0</v>
      </c>
      <c r="AB55" s="457">
        <f t="shared" si="21"/>
        <v>0</v>
      </c>
      <c r="AC55" s="457">
        <f t="shared" si="21"/>
        <v>0</v>
      </c>
      <c r="AD55" s="457">
        <f t="shared" si="21"/>
        <v>0</v>
      </c>
      <c r="AE55" s="457">
        <f t="shared" si="21"/>
        <v>0</v>
      </c>
      <c r="AF55" s="457">
        <f t="shared" si="21"/>
        <v>0</v>
      </c>
      <c r="AG55" s="457">
        <f t="shared" si="21"/>
        <v>0</v>
      </c>
      <c r="AH55" s="457">
        <f t="shared" si="21"/>
        <v>0</v>
      </c>
      <c r="AI55" s="457">
        <f t="shared" si="21"/>
        <v>0</v>
      </c>
      <c r="AJ55" s="457">
        <f t="shared" si="21"/>
        <v>0</v>
      </c>
      <c r="AK55" s="457">
        <f t="shared" si="21"/>
        <v>0</v>
      </c>
      <c r="AL55" s="457">
        <f t="shared" si="21"/>
        <v>49</v>
      </c>
      <c r="AM55" s="457">
        <f t="shared" si="21"/>
        <v>0</v>
      </c>
      <c r="AN55" s="457">
        <f t="shared" si="21"/>
        <v>28</v>
      </c>
      <c r="AO55" s="457">
        <f t="shared" si="21"/>
        <v>0</v>
      </c>
      <c r="AP55" s="457">
        <f t="shared" si="21"/>
        <v>0</v>
      </c>
      <c r="AQ55" s="457">
        <f t="shared" si="21"/>
        <v>0</v>
      </c>
      <c r="AR55" s="457">
        <f t="shared" si="21"/>
        <v>0</v>
      </c>
      <c r="AS55" s="457">
        <f t="shared" si="21"/>
        <v>0</v>
      </c>
      <c r="AT55" s="457">
        <f t="shared" si="21"/>
        <v>11</v>
      </c>
      <c r="AU55" s="457">
        <f t="shared" si="21"/>
        <v>0</v>
      </c>
      <c r="AV55" s="457">
        <f t="shared" si="21"/>
        <v>48</v>
      </c>
      <c r="AW55" s="457">
        <f t="shared" si="21"/>
        <v>0</v>
      </c>
      <c r="AX55" s="457">
        <f t="shared" si="21"/>
        <v>0</v>
      </c>
      <c r="AY55" s="457">
        <f t="shared" si="21"/>
        <v>0</v>
      </c>
      <c r="AZ55" s="457">
        <f t="shared" si="21"/>
        <v>0</v>
      </c>
      <c r="BA55" s="457">
        <f t="shared" si="21"/>
        <v>0</v>
      </c>
      <c r="BB55" s="457">
        <f t="shared" si="21"/>
        <v>0</v>
      </c>
      <c r="BC55" s="457">
        <f t="shared" si="21"/>
        <v>0</v>
      </c>
      <c r="BD55" s="457">
        <f t="shared" si="21"/>
        <v>0</v>
      </c>
      <c r="BE55" s="457">
        <f t="shared" si="21"/>
        <v>0</v>
      </c>
      <c r="BF55" s="457">
        <f t="shared" si="21"/>
        <v>0</v>
      </c>
      <c r="BG55" s="457">
        <f t="shared" si="21"/>
        <v>0</v>
      </c>
      <c r="BH55" s="457">
        <f t="shared" si="21"/>
        <v>0</v>
      </c>
      <c r="BI55" s="457">
        <f t="shared" si="21"/>
        <v>0</v>
      </c>
      <c r="BJ55" s="457">
        <f t="shared" si="21"/>
        <v>0</v>
      </c>
      <c r="BK55" s="457">
        <f t="shared" si="21"/>
        <v>0</v>
      </c>
      <c r="BL55" s="457">
        <f t="shared" si="21"/>
        <v>0</v>
      </c>
      <c r="BM55" s="457">
        <f t="shared" si="21"/>
        <v>0</v>
      </c>
      <c r="BN55" s="457">
        <f t="shared" si="21"/>
        <v>0</v>
      </c>
      <c r="BO55" s="457">
        <f t="shared" si="21"/>
        <v>0</v>
      </c>
      <c r="BP55" s="457">
        <f t="shared" si="21"/>
        <v>0</v>
      </c>
      <c r="BQ55" s="457">
        <f t="shared" si="21"/>
        <v>0</v>
      </c>
      <c r="BR55" s="457">
        <f t="shared" si="21"/>
        <v>0</v>
      </c>
      <c r="BS55" s="457">
        <f t="shared" si="21"/>
        <v>0</v>
      </c>
      <c r="BT55" s="457">
        <f t="shared" si="21"/>
        <v>0</v>
      </c>
      <c r="BU55" s="457">
        <f t="shared" si="21"/>
        <v>0</v>
      </c>
      <c r="BV55" s="457">
        <f t="shared" si="21"/>
        <v>111</v>
      </c>
      <c r="BW55" s="457">
        <f t="shared" si="21"/>
        <v>0</v>
      </c>
      <c r="BX55" s="457">
        <f t="shared" si="21"/>
        <v>40</v>
      </c>
      <c r="BY55" s="457">
        <f>SUM(BY39:BY45)</f>
        <v>0</v>
      </c>
      <c r="BZ55" s="457">
        <f>SUM(BZ39:BZ45)</f>
        <v>0</v>
      </c>
      <c r="CA55" s="455"/>
      <c r="CB55" s="455"/>
      <c r="CC55" s="455"/>
    </row>
    <row r="56" spans="1:81" hidden="1">
      <c r="A56" s="614" t="s">
        <v>54</v>
      </c>
      <c r="B56" s="615"/>
      <c r="C56" s="457">
        <f>C57</f>
        <v>100</v>
      </c>
      <c r="D56" s="458">
        <f>C56</f>
        <v>100</v>
      </c>
      <c r="E56" s="458">
        <f t="shared" ref="E56:BP56" si="22">D56</f>
        <v>100</v>
      </c>
      <c r="F56" s="458">
        <f t="shared" si="22"/>
        <v>100</v>
      </c>
      <c r="G56" s="458">
        <f t="shared" si="22"/>
        <v>100</v>
      </c>
      <c r="H56" s="458">
        <f t="shared" si="22"/>
        <v>100</v>
      </c>
      <c r="I56" s="458">
        <f t="shared" si="22"/>
        <v>100</v>
      </c>
      <c r="J56" s="458">
        <f t="shared" si="22"/>
        <v>100</v>
      </c>
      <c r="K56" s="458">
        <f t="shared" si="22"/>
        <v>100</v>
      </c>
      <c r="L56" s="458">
        <f t="shared" si="22"/>
        <v>100</v>
      </c>
      <c r="M56" s="458">
        <f t="shared" si="22"/>
        <v>100</v>
      </c>
      <c r="N56" s="458">
        <f t="shared" si="22"/>
        <v>100</v>
      </c>
      <c r="O56" s="458">
        <f t="shared" si="22"/>
        <v>100</v>
      </c>
      <c r="P56" s="458">
        <f t="shared" si="22"/>
        <v>100</v>
      </c>
      <c r="Q56" s="458">
        <f t="shared" si="22"/>
        <v>100</v>
      </c>
      <c r="R56" s="458">
        <f t="shared" si="22"/>
        <v>100</v>
      </c>
      <c r="S56" s="458">
        <f t="shared" si="22"/>
        <v>100</v>
      </c>
      <c r="T56" s="458">
        <f t="shared" si="22"/>
        <v>100</v>
      </c>
      <c r="U56" s="458">
        <f t="shared" si="22"/>
        <v>100</v>
      </c>
      <c r="V56" s="458">
        <f t="shared" si="22"/>
        <v>100</v>
      </c>
      <c r="W56" s="458">
        <f t="shared" si="22"/>
        <v>100</v>
      </c>
      <c r="X56" s="458">
        <f t="shared" si="22"/>
        <v>100</v>
      </c>
      <c r="Y56" s="458">
        <f t="shared" si="22"/>
        <v>100</v>
      </c>
      <c r="Z56" s="458">
        <f t="shared" si="22"/>
        <v>100</v>
      </c>
      <c r="AA56" s="458">
        <f t="shared" si="22"/>
        <v>100</v>
      </c>
      <c r="AB56" s="458">
        <f t="shared" si="22"/>
        <v>100</v>
      </c>
      <c r="AC56" s="458">
        <f t="shared" si="22"/>
        <v>100</v>
      </c>
      <c r="AD56" s="458">
        <f t="shared" si="22"/>
        <v>100</v>
      </c>
      <c r="AE56" s="458">
        <f t="shared" si="22"/>
        <v>100</v>
      </c>
      <c r="AF56" s="458">
        <f t="shared" si="22"/>
        <v>100</v>
      </c>
      <c r="AG56" s="458">
        <f t="shared" si="22"/>
        <v>100</v>
      </c>
      <c r="AH56" s="458">
        <f t="shared" si="22"/>
        <v>100</v>
      </c>
      <c r="AI56" s="458">
        <f t="shared" si="22"/>
        <v>100</v>
      </c>
      <c r="AJ56" s="458">
        <f t="shared" si="22"/>
        <v>100</v>
      </c>
      <c r="AK56" s="458">
        <f t="shared" si="22"/>
        <v>100</v>
      </c>
      <c r="AL56" s="458">
        <f t="shared" si="22"/>
        <v>100</v>
      </c>
      <c r="AM56" s="458">
        <f t="shared" si="22"/>
        <v>100</v>
      </c>
      <c r="AN56" s="458">
        <f t="shared" si="22"/>
        <v>100</v>
      </c>
      <c r="AO56" s="458">
        <f t="shared" si="22"/>
        <v>100</v>
      </c>
      <c r="AP56" s="458">
        <f t="shared" si="22"/>
        <v>100</v>
      </c>
      <c r="AQ56" s="458">
        <f t="shared" si="22"/>
        <v>100</v>
      </c>
      <c r="AR56" s="458">
        <f t="shared" si="22"/>
        <v>100</v>
      </c>
      <c r="AS56" s="458">
        <f t="shared" si="22"/>
        <v>100</v>
      </c>
      <c r="AT56" s="458">
        <f t="shared" si="22"/>
        <v>100</v>
      </c>
      <c r="AU56" s="458">
        <f t="shared" si="22"/>
        <v>100</v>
      </c>
      <c r="AV56" s="458">
        <f t="shared" si="22"/>
        <v>100</v>
      </c>
      <c r="AW56" s="458">
        <f t="shared" si="22"/>
        <v>100</v>
      </c>
      <c r="AX56" s="458">
        <f t="shared" si="22"/>
        <v>100</v>
      </c>
      <c r="AY56" s="458">
        <f t="shared" si="22"/>
        <v>100</v>
      </c>
      <c r="AZ56" s="458">
        <f t="shared" si="22"/>
        <v>100</v>
      </c>
      <c r="BA56" s="458">
        <f t="shared" si="22"/>
        <v>100</v>
      </c>
      <c r="BB56" s="458">
        <f t="shared" si="22"/>
        <v>100</v>
      </c>
      <c r="BC56" s="458">
        <f t="shared" si="22"/>
        <v>100</v>
      </c>
      <c r="BD56" s="458">
        <f t="shared" si="22"/>
        <v>100</v>
      </c>
      <c r="BE56" s="458">
        <f t="shared" si="22"/>
        <v>100</v>
      </c>
      <c r="BF56" s="458">
        <f t="shared" si="22"/>
        <v>100</v>
      </c>
      <c r="BG56" s="458">
        <f t="shared" si="22"/>
        <v>100</v>
      </c>
      <c r="BH56" s="458">
        <f t="shared" si="22"/>
        <v>100</v>
      </c>
      <c r="BI56" s="458">
        <f t="shared" si="22"/>
        <v>100</v>
      </c>
      <c r="BJ56" s="458">
        <f t="shared" si="22"/>
        <v>100</v>
      </c>
      <c r="BK56" s="458">
        <f t="shared" si="22"/>
        <v>100</v>
      </c>
      <c r="BL56" s="458">
        <f t="shared" si="22"/>
        <v>100</v>
      </c>
      <c r="BM56" s="458">
        <f t="shared" si="22"/>
        <v>100</v>
      </c>
      <c r="BN56" s="458">
        <f t="shared" si="22"/>
        <v>100</v>
      </c>
      <c r="BO56" s="458">
        <f t="shared" si="22"/>
        <v>100</v>
      </c>
      <c r="BP56" s="458">
        <f t="shared" si="22"/>
        <v>100</v>
      </c>
      <c r="BQ56" s="458">
        <f t="shared" ref="BQ56:BZ56" si="23">BP56</f>
        <v>100</v>
      </c>
      <c r="BR56" s="458">
        <f t="shared" si="23"/>
        <v>100</v>
      </c>
      <c r="BS56" s="458">
        <f t="shared" si="23"/>
        <v>100</v>
      </c>
      <c r="BT56" s="458">
        <f t="shared" si="23"/>
        <v>100</v>
      </c>
      <c r="BU56" s="458">
        <f t="shared" si="23"/>
        <v>100</v>
      </c>
      <c r="BV56" s="458">
        <f t="shared" si="23"/>
        <v>100</v>
      </c>
      <c r="BW56" s="458">
        <f t="shared" si="23"/>
        <v>100</v>
      </c>
      <c r="BX56" s="458">
        <f t="shared" si="23"/>
        <v>100</v>
      </c>
      <c r="BY56" s="458">
        <f t="shared" si="23"/>
        <v>100</v>
      </c>
      <c r="BZ56" s="458">
        <f t="shared" si="23"/>
        <v>100</v>
      </c>
      <c r="CA56" s="455"/>
      <c r="CB56" s="455"/>
      <c r="CC56" s="455"/>
    </row>
    <row r="57" spans="1:81" ht="21" hidden="1" thickBot="1">
      <c r="A57" s="595" t="s">
        <v>87</v>
      </c>
      <c r="B57" s="596"/>
      <c r="C57" s="459">
        <f>VLOOKUP(B4,Общее_количество_учащихся,3,FALSE)</f>
        <v>100</v>
      </c>
      <c r="D57" s="460"/>
      <c r="E57" s="460"/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0"/>
      <c r="Y57" s="460"/>
      <c r="Z57" s="460"/>
      <c r="AA57" s="460"/>
      <c r="AB57" s="460"/>
      <c r="AC57" s="460"/>
      <c r="AD57" s="460"/>
      <c r="AE57" s="460"/>
      <c r="AF57" s="460"/>
      <c r="AG57" s="460"/>
      <c r="AH57" s="460"/>
      <c r="AI57" s="460"/>
      <c r="AJ57" s="460"/>
      <c r="AK57" s="460"/>
      <c r="AL57" s="460"/>
      <c r="AM57" s="460"/>
      <c r="AN57" s="460"/>
      <c r="AO57" s="460"/>
      <c r="AP57" s="460"/>
      <c r="AQ57" s="460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55"/>
      <c r="CB57" s="455"/>
      <c r="CC57" s="455"/>
    </row>
    <row r="58" spans="1:81" hidden="1">
      <c r="A58" s="618" t="s">
        <v>55</v>
      </c>
      <c r="B58" s="619"/>
      <c r="C58" s="415"/>
      <c r="D58" s="461">
        <f>D55*D56/1000</f>
        <v>0</v>
      </c>
      <c r="E58" s="461">
        <f>E55*E56</f>
        <v>0</v>
      </c>
      <c r="F58" s="461">
        <f>F55*F56</f>
        <v>0</v>
      </c>
      <c r="G58" s="461">
        <f>G55*G56</f>
        <v>0</v>
      </c>
      <c r="H58" s="461">
        <f>H55*H56/1000</f>
        <v>0</v>
      </c>
      <c r="I58" s="461">
        <f>I55*I56/1000</f>
        <v>0</v>
      </c>
      <c r="J58" s="462">
        <f>J55*J56/1000</f>
        <v>0</v>
      </c>
      <c r="K58" s="417">
        <f>K55*K56/1000</f>
        <v>6</v>
      </c>
      <c r="L58" s="417">
        <f t="shared" ref="L58:BV58" si="24">L55*L56/1000</f>
        <v>0.22999999999999998</v>
      </c>
      <c r="M58" s="417">
        <f t="shared" si="24"/>
        <v>1.2</v>
      </c>
      <c r="N58" s="417">
        <f t="shared" si="24"/>
        <v>0.188</v>
      </c>
      <c r="O58" s="417">
        <f t="shared" si="24"/>
        <v>0</v>
      </c>
      <c r="P58" s="417">
        <f t="shared" si="24"/>
        <v>0.1</v>
      </c>
      <c r="Q58" s="417">
        <f>Q55*Q56</f>
        <v>0</v>
      </c>
      <c r="R58" s="417">
        <f t="shared" si="24"/>
        <v>0</v>
      </c>
      <c r="S58" s="417">
        <f>S55*S56/1000</f>
        <v>0</v>
      </c>
      <c r="T58" s="417">
        <f t="shared" si="24"/>
        <v>0</v>
      </c>
      <c r="U58" s="417">
        <f t="shared" si="24"/>
        <v>0</v>
      </c>
      <c r="V58" s="417">
        <f t="shared" si="24"/>
        <v>0</v>
      </c>
      <c r="W58" s="417">
        <f t="shared" si="24"/>
        <v>0</v>
      </c>
      <c r="X58" s="417">
        <f t="shared" si="24"/>
        <v>0</v>
      </c>
      <c r="Y58" s="417">
        <f t="shared" si="24"/>
        <v>0</v>
      </c>
      <c r="Z58" s="417">
        <f t="shared" si="24"/>
        <v>0</v>
      </c>
      <c r="AA58" s="417">
        <f t="shared" si="24"/>
        <v>0</v>
      </c>
      <c r="AB58" s="417">
        <f t="shared" si="24"/>
        <v>0</v>
      </c>
      <c r="AC58" s="417">
        <f t="shared" si="24"/>
        <v>0</v>
      </c>
      <c r="AD58" s="417">
        <f>AD55*AD56/1000</f>
        <v>0</v>
      </c>
      <c r="AE58" s="417">
        <f>AE55*AE56/1000</f>
        <v>0</v>
      </c>
      <c r="AF58" s="417">
        <f t="shared" si="24"/>
        <v>0</v>
      </c>
      <c r="AG58" s="417">
        <f t="shared" si="24"/>
        <v>0</v>
      </c>
      <c r="AH58" s="417">
        <f t="shared" si="24"/>
        <v>0</v>
      </c>
      <c r="AI58" s="417">
        <f t="shared" si="24"/>
        <v>0</v>
      </c>
      <c r="AJ58" s="417">
        <f t="shared" si="24"/>
        <v>0</v>
      </c>
      <c r="AK58" s="417">
        <f t="shared" si="24"/>
        <v>0</v>
      </c>
      <c r="AL58" s="417">
        <f t="shared" si="24"/>
        <v>4.9000000000000004</v>
      </c>
      <c r="AM58" s="417">
        <f t="shared" si="24"/>
        <v>0</v>
      </c>
      <c r="AN58" s="417">
        <f t="shared" si="24"/>
        <v>2.8</v>
      </c>
      <c r="AO58" s="417">
        <f t="shared" si="24"/>
        <v>0</v>
      </c>
      <c r="AP58" s="417">
        <f t="shared" si="24"/>
        <v>0</v>
      </c>
      <c r="AQ58" s="417">
        <f t="shared" si="24"/>
        <v>0</v>
      </c>
      <c r="AR58" s="417">
        <f t="shared" si="24"/>
        <v>0</v>
      </c>
      <c r="AS58" s="417">
        <f t="shared" si="24"/>
        <v>0</v>
      </c>
      <c r="AT58" s="417">
        <f t="shared" si="24"/>
        <v>1.1000000000000001</v>
      </c>
      <c r="AU58" s="417">
        <f t="shared" si="24"/>
        <v>0</v>
      </c>
      <c r="AV58" s="417">
        <f t="shared" si="24"/>
        <v>4.8</v>
      </c>
      <c r="AW58" s="417">
        <f t="shared" si="24"/>
        <v>0</v>
      </c>
      <c r="AX58" s="417">
        <f t="shared" si="24"/>
        <v>0</v>
      </c>
      <c r="AY58" s="417">
        <f t="shared" si="24"/>
        <v>0</v>
      </c>
      <c r="AZ58" s="417">
        <f>AZ55*AZ56/1000</f>
        <v>0</v>
      </c>
      <c r="BA58" s="417">
        <f t="shared" si="24"/>
        <v>0</v>
      </c>
      <c r="BB58" s="417">
        <f t="shared" si="24"/>
        <v>0</v>
      </c>
      <c r="BC58" s="417">
        <f t="shared" si="24"/>
        <v>0</v>
      </c>
      <c r="BD58" s="417">
        <f t="shared" si="24"/>
        <v>0</v>
      </c>
      <c r="BE58" s="417">
        <f t="shared" si="24"/>
        <v>0</v>
      </c>
      <c r="BF58" s="417">
        <f t="shared" si="24"/>
        <v>0</v>
      </c>
      <c r="BG58" s="417">
        <f t="shared" si="24"/>
        <v>0</v>
      </c>
      <c r="BH58" s="417">
        <f>BH55*BH56/1000</f>
        <v>0</v>
      </c>
      <c r="BI58" s="417">
        <f t="shared" si="24"/>
        <v>0</v>
      </c>
      <c r="BJ58" s="417">
        <f t="shared" si="24"/>
        <v>0</v>
      </c>
      <c r="BK58" s="417">
        <f t="shared" si="24"/>
        <v>0</v>
      </c>
      <c r="BL58" s="417">
        <f t="shared" si="24"/>
        <v>0</v>
      </c>
      <c r="BM58" s="417">
        <f t="shared" si="24"/>
        <v>0</v>
      </c>
      <c r="BN58" s="417">
        <f t="shared" si="24"/>
        <v>0</v>
      </c>
      <c r="BO58" s="417">
        <f t="shared" si="24"/>
        <v>0</v>
      </c>
      <c r="BP58" s="417">
        <f>BP55*BP56/1000</f>
        <v>0</v>
      </c>
      <c r="BQ58" s="417">
        <f t="shared" si="24"/>
        <v>0</v>
      </c>
      <c r="BR58" s="417">
        <f t="shared" si="24"/>
        <v>0</v>
      </c>
      <c r="BS58" s="417">
        <f t="shared" si="24"/>
        <v>0</v>
      </c>
      <c r="BT58" s="417">
        <f t="shared" si="24"/>
        <v>0</v>
      </c>
      <c r="BU58" s="417">
        <f t="shared" si="24"/>
        <v>0</v>
      </c>
      <c r="BV58" s="417">
        <f t="shared" si="24"/>
        <v>11.1</v>
      </c>
      <c r="BW58" s="417">
        <f>BW55*BW56/1000</f>
        <v>0</v>
      </c>
      <c r="BX58" s="417">
        <f>BX55*BX56/1000</f>
        <v>4</v>
      </c>
      <c r="BY58" s="462">
        <f>BY55*BY56/1000</f>
        <v>0</v>
      </c>
      <c r="BZ58" s="462">
        <f>BZ55*BZ56</f>
        <v>0</v>
      </c>
      <c r="CA58" s="455"/>
      <c r="CB58" s="455"/>
      <c r="CC58" s="455"/>
    </row>
    <row r="59" spans="1:81" hidden="1">
      <c r="A59" s="618" t="s">
        <v>46</v>
      </c>
      <c r="B59" s="619"/>
      <c r="C59" s="415"/>
      <c r="D59" s="419">
        <f>ССЫЛКИ!B3</f>
        <v>105</v>
      </c>
      <c r="E59" s="419">
        <f>ССЫЛКИ!C3</f>
        <v>590</v>
      </c>
      <c r="F59" s="419">
        <f>ССЫЛКИ!D3</f>
        <v>590</v>
      </c>
      <c r="G59" s="419">
        <f>ССЫЛКИ!E3</f>
        <v>11</v>
      </c>
      <c r="H59" s="419">
        <f>ССЫЛКИ!F3</f>
        <v>400</v>
      </c>
      <c r="I59" s="419">
        <f>ССЫЛКИ!G3</f>
        <v>200</v>
      </c>
      <c r="J59" s="419">
        <f>ССЫЛКИ!H3</f>
        <v>105</v>
      </c>
      <c r="K59" s="419">
        <f>ССЫЛКИ!I3</f>
        <v>590</v>
      </c>
      <c r="L59" s="419">
        <f>ССЫЛКИ!J3</f>
        <v>134</v>
      </c>
      <c r="M59" s="419">
        <f>ССЫЛКИ!K3</f>
        <v>79</v>
      </c>
      <c r="N59" s="419">
        <f>ССЫЛКИ!L3</f>
        <v>10</v>
      </c>
      <c r="O59" s="419">
        <f>ССЫЛКИ!M3</f>
        <v>300</v>
      </c>
      <c r="P59" s="419">
        <f>ССЫЛКИ!N3</f>
        <v>950</v>
      </c>
      <c r="Q59" s="419">
        <f>ССЫЛКИ!O3</f>
        <v>7.9494999999999996</v>
      </c>
      <c r="R59" s="419">
        <f>ССЫЛКИ!P3</f>
        <v>260</v>
      </c>
      <c r="S59" s="419">
        <f>ССЫЛКИ!Q3</f>
        <v>420</v>
      </c>
      <c r="T59" s="419">
        <f>ССЫЛКИ!R3</f>
        <v>240</v>
      </c>
      <c r="U59" s="419">
        <f>ССЫЛКИ!S3</f>
        <v>155</v>
      </c>
      <c r="V59" s="419">
        <f>ССЫЛКИ!T3</f>
        <v>300</v>
      </c>
      <c r="W59" s="419">
        <f>ССЫЛКИ!U3</f>
        <v>300</v>
      </c>
      <c r="X59" s="419">
        <f>ССЫЛКИ!V3</f>
        <v>400</v>
      </c>
      <c r="Y59" s="419">
        <f>ССЫЛКИ!W3</f>
        <v>50</v>
      </c>
      <c r="Z59" s="419">
        <f>ССЫЛКИ!X3</f>
        <v>210</v>
      </c>
      <c r="AA59" s="419">
        <f>ССЫЛКИ!Y3</f>
        <v>85</v>
      </c>
      <c r="AB59" s="419">
        <f>ССЫЛКИ!Z3</f>
        <v>100</v>
      </c>
      <c r="AC59" s="419">
        <f>ССЫЛКИ!AA3</f>
        <v>190</v>
      </c>
      <c r="AD59" s="419">
        <f>ССЫЛКИ!AB3</f>
        <v>440</v>
      </c>
      <c r="AE59" s="419">
        <f>ССЫЛКИ!AC3</f>
        <v>12.5</v>
      </c>
      <c r="AF59" s="419">
        <f>ССЫЛКИ!AD3</f>
        <v>70</v>
      </c>
      <c r="AG59" s="419">
        <f>ССЫЛКИ!AE3</f>
        <v>90</v>
      </c>
      <c r="AH59" s="419">
        <f>ССЫЛКИ!AF3</f>
        <v>70</v>
      </c>
      <c r="AI59" s="419">
        <f>ССЫЛКИ!AG3</f>
        <v>62</v>
      </c>
      <c r="AJ59" s="419">
        <f>ССЫЛКИ!AH3</f>
        <v>65</v>
      </c>
      <c r="AK59" s="419">
        <f>ССЫЛКИ!AI3</f>
        <v>70</v>
      </c>
      <c r="AL59" s="419">
        <f>ССЫЛКИ!AJ3</f>
        <v>75</v>
      </c>
      <c r="AM59" s="419">
        <f>ССЫЛКИ!AK3</f>
        <v>68</v>
      </c>
      <c r="AN59" s="419">
        <f>ССЫЛКИ!AL3</f>
        <v>120</v>
      </c>
      <c r="AO59" s="419">
        <f>ССЫЛКИ!AM3</f>
        <v>70</v>
      </c>
      <c r="AP59" s="419">
        <f>ССЫЛКИ!AN3</f>
        <v>190</v>
      </c>
      <c r="AQ59" s="419">
        <f>ССЫЛКИ!AO3</f>
        <v>420</v>
      </c>
      <c r="AR59" s="419">
        <f>ССЫЛКИ!AP3</f>
        <v>174</v>
      </c>
      <c r="AS59" s="419">
        <f>ССЫЛКИ!AQ3</f>
        <v>85</v>
      </c>
      <c r="AT59" s="419">
        <f>ССЫЛКИ!AR3</f>
        <v>970</v>
      </c>
      <c r="AU59" s="419">
        <f>ССЫЛКИ!AS3</f>
        <v>85</v>
      </c>
      <c r="AV59" s="419">
        <f>ССЫЛКИ!AT3</f>
        <v>95</v>
      </c>
      <c r="AW59" s="419">
        <f>ССЫЛКИ!AU3</f>
        <v>290</v>
      </c>
      <c r="AX59" s="419">
        <f>ССЫЛКИ!AV3</f>
        <v>330</v>
      </c>
      <c r="AY59" s="419">
        <f>ССЫЛКИ!AW3</f>
        <v>700</v>
      </c>
      <c r="AZ59" s="419">
        <f>ССЫЛКИ!AX3</f>
        <v>440</v>
      </c>
      <c r="BA59" s="419">
        <f>ССЫЛКИ!AY3</f>
        <v>185</v>
      </c>
      <c r="BB59" s="419">
        <f>ССЫЛКИ!AZ3</f>
        <v>240</v>
      </c>
      <c r="BC59" s="419">
        <f>ССЫЛКИ!BA3</f>
        <v>350</v>
      </c>
      <c r="BD59" s="419">
        <f>ССЫЛКИ!BB3</f>
        <v>50</v>
      </c>
      <c r="BE59" s="419">
        <f>ССЫЛКИ!BC3</f>
        <v>370</v>
      </c>
      <c r="BF59" s="419">
        <f>ССЫЛКИ!BD3</f>
        <v>55</v>
      </c>
      <c r="BG59" s="419">
        <f>ССЫЛКИ!BE3</f>
        <v>450</v>
      </c>
      <c r="BH59" s="419">
        <f>ССЫЛКИ!BF3</f>
        <v>440</v>
      </c>
      <c r="BI59" s="419">
        <f>ССЫЛКИ!BG3</f>
        <v>46</v>
      </c>
      <c r="BJ59" s="419">
        <f>ССЫЛКИ!BH3</f>
        <v>46</v>
      </c>
      <c r="BK59" s="419">
        <f>ССЫЛКИ!BI3</f>
        <v>35</v>
      </c>
      <c r="BL59" s="419">
        <f>ССЫЛКИ!BJ3</f>
        <v>60</v>
      </c>
      <c r="BM59" s="419">
        <f>ССЫЛКИ!BK3</f>
        <v>78</v>
      </c>
      <c r="BN59" s="419">
        <f>ССЫЛКИ!BL3</f>
        <v>110</v>
      </c>
      <c r="BO59" s="419">
        <f>ССЫЛКИ!BM3</f>
        <v>53</v>
      </c>
      <c r="BP59" s="419">
        <f>ССЫЛКИ!BN3</f>
        <v>200</v>
      </c>
      <c r="BQ59" s="419">
        <f>ССЫЛКИ!BO3</f>
        <v>200</v>
      </c>
      <c r="BR59" s="419">
        <f>ССЫЛКИ!BP3</f>
        <v>165</v>
      </c>
      <c r="BS59" s="419">
        <f>ССЫЛКИ!BQ3</f>
        <v>190</v>
      </c>
      <c r="BT59" s="419">
        <f>ССЫЛКИ!BR3</f>
        <v>300</v>
      </c>
      <c r="BU59" s="419">
        <f>ССЫЛКИ!BS3</f>
        <v>150</v>
      </c>
      <c r="BV59" s="419">
        <f>ССЫЛКИ!BT3</f>
        <v>110</v>
      </c>
      <c r="BW59" s="419">
        <f>ССЫЛКИ!BU3</f>
        <v>440</v>
      </c>
      <c r="BX59" s="419">
        <f>ССЫЛКИ!BV3</f>
        <v>58</v>
      </c>
      <c r="BY59" s="419">
        <f>ССЫЛКИ!BW3</f>
        <v>510</v>
      </c>
      <c r="BZ59" s="419">
        <f>ССЫЛКИ!BX3</f>
        <v>580</v>
      </c>
      <c r="CA59" s="455"/>
      <c r="CB59" s="455"/>
      <c r="CC59" s="455"/>
    </row>
    <row r="60" spans="1:81" hidden="1">
      <c r="A60" s="618" t="s">
        <v>56</v>
      </c>
      <c r="B60" s="619"/>
      <c r="C60" s="463">
        <f>SUM(D60:BZ60)</f>
        <v>7442</v>
      </c>
      <c r="D60" s="421">
        <f>D58*D59</f>
        <v>0</v>
      </c>
      <c r="E60" s="421">
        <f t="shared" ref="E60:BP60" si="25">E58*E59</f>
        <v>0</v>
      </c>
      <c r="F60" s="422">
        <f>F58*F59</f>
        <v>0</v>
      </c>
      <c r="G60" s="422">
        <f t="shared" si="25"/>
        <v>0</v>
      </c>
      <c r="H60" s="422">
        <f t="shared" si="25"/>
        <v>0</v>
      </c>
      <c r="I60" s="422">
        <f t="shared" si="25"/>
        <v>0</v>
      </c>
      <c r="J60" s="422">
        <f t="shared" si="25"/>
        <v>0</v>
      </c>
      <c r="K60" s="464">
        <f t="shared" si="25"/>
        <v>3540</v>
      </c>
      <c r="L60" s="464">
        <f t="shared" si="25"/>
        <v>30.819999999999997</v>
      </c>
      <c r="M60" s="464">
        <f t="shared" si="25"/>
        <v>94.8</v>
      </c>
      <c r="N60" s="464">
        <f t="shared" si="25"/>
        <v>1.88</v>
      </c>
      <c r="O60" s="464">
        <f t="shared" si="25"/>
        <v>0</v>
      </c>
      <c r="P60" s="464">
        <f t="shared" si="25"/>
        <v>95</v>
      </c>
      <c r="Q60" s="464">
        <f t="shared" si="25"/>
        <v>0</v>
      </c>
      <c r="R60" s="464">
        <f t="shared" si="25"/>
        <v>0</v>
      </c>
      <c r="S60" s="464">
        <f t="shared" si="25"/>
        <v>0</v>
      </c>
      <c r="T60" s="464">
        <f t="shared" si="25"/>
        <v>0</v>
      </c>
      <c r="U60" s="464">
        <f t="shared" si="25"/>
        <v>0</v>
      </c>
      <c r="V60" s="464">
        <f t="shared" si="25"/>
        <v>0</v>
      </c>
      <c r="W60" s="464">
        <f t="shared" si="25"/>
        <v>0</v>
      </c>
      <c r="X60" s="464">
        <f t="shared" si="25"/>
        <v>0</v>
      </c>
      <c r="Y60" s="464">
        <f t="shared" si="25"/>
        <v>0</v>
      </c>
      <c r="Z60" s="464">
        <f t="shared" si="25"/>
        <v>0</v>
      </c>
      <c r="AA60" s="464">
        <f t="shared" si="25"/>
        <v>0</v>
      </c>
      <c r="AB60" s="464">
        <f t="shared" si="25"/>
        <v>0</v>
      </c>
      <c r="AC60" s="464">
        <f t="shared" si="25"/>
        <v>0</v>
      </c>
      <c r="AD60" s="464">
        <f t="shared" si="25"/>
        <v>0</v>
      </c>
      <c r="AE60" s="464">
        <f t="shared" si="25"/>
        <v>0</v>
      </c>
      <c r="AF60" s="464">
        <f t="shared" si="25"/>
        <v>0</v>
      </c>
      <c r="AG60" s="464">
        <f t="shared" si="25"/>
        <v>0</v>
      </c>
      <c r="AH60" s="464">
        <f t="shared" si="25"/>
        <v>0</v>
      </c>
      <c r="AI60" s="464">
        <f t="shared" si="25"/>
        <v>0</v>
      </c>
      <c r="AJ60" s="464">
        <f t="shared" si="25"/>
        <v>0</v>
      </c>
      <c r="AK60" s="464">
        <f t="shared" si="25"/>
        <v>0</v>
      </c>
      <c r="AL60" s="464">
        <f t="shared" si="25"/>
        <v>367.5</v>
      </c>
      <c r="AM60" s="464">
        <f t="shared" si="25"/>
        <v>0</v>
      </c>
      <c r="AN60" s="464">
        <f t="shared" si="25"/>
        <v>336</v>
      </c>
      <c r="AO60" s="464">
        <f t="shared" si="25"/>
        <v>0</v>
      </c>
      <c r="AP60" s="464">
        <f t="shared" si="25"/>
        <v>0</v>
      </c>
      <c r="AQ60" s="464">
        <f t="shared" si="25"/>
        <v>0</v>
      </c>
      <c r="AR60" s="464">
        <f t="shared" si="25"/>
        <v>0</v>
      </c>
      <c r="AS60" s="464">
        <f t="shared" si="25"/>
        <v>0</v>
      </c>
      <c r="AT60" s="464">
        <f t="shared" si="25"/>
        <v>1067</v>
      </c>
      <c r="AU60" s="464">
        <f t="shared" si="25"/>
        <v>0</v>
      </c>
      <c r="AV60" s="464">
        <f t="shared" si="25"/>
        <v>456</v>
      </c>
      <c r="AW60" s="464">
        <f t="shared" si="25"/>
        <v>0</v>
      </c>
      <c r="AX60" s="464">
        <f t="shared" si="25"/>
        <v>0</v>
      </c>
      <c r="AY60" s="464">
        <f t="shared" si="25"/>
        <v>0</v>
      </c>
      <c r="AZ60" s="464">
        <f t="shared" si="25"/>
        <v>0</v>
      </c>
      <c r="BA60" s="464">
        <f t="shared" si="25"/>
        <v>0</v>
      </c>
      <c r="BB60" s="464">
        <f t="shared" si="25"/>
        <v>0</v>
      </c>
      <c r="BC60" s="464">
        <f t="shared" si="25"/>
        <v>0</v>
      </c>
      <c r="BD60" s="464">
        <f t="shared" si="25"/>
        <v>0</v>
      </c>
      <c r="BE60" s="464">
        <f t="shared" si="25"/>
        <v>0</v>
      </c>
      <c r="BF60" s="464">
        <f t="shared" si="25"/>
        <v>0</v>
      </c>
      <c r="BG60" s="464">
        <f t="shared" si="25"/>
        <v>0</v>
      </c>
      <c r="BH60" s="464">
        <f t="shared" si="25"/>
        <v>0</v>
      </c>
      <c r="BI60" s="464">
        <f t="shared" si="25"/>
        <v>0</v>
      </c>
      <c r="BJ60" s="464">
        <f t="shared" si="25"/>
        <v>0</v>
      </c>
      <c r="BK60" s="464">
        <f t="shared" si="25"/>
        <v>0</v>
      </c>
      <c r="BL60" s="464">
        <f t="shared" si="25"/>
        <v>0</v>
      </c>
      <c r="BM60" s="464">
        <f t="shared" si="25"/>
        <v>0</v>
      </c>
      <c r="BN60" s="464">
        <f t="shared" si="25"/>
        <v>0</v>
      </c>
      <c r="BO60" s="464">
        <f t="shared" si="25"/>
        <v>0</v>
      </c>
      <c r="BP60" s="464">
        <f t="shared" si="25"/>
        <v>0</v>
      </c>
      <c r="BQ60" s="464">
        <f t="shared" ref="BQ60:BW60" si="26">BQ58*BQ59</f>
        <v>0</v>
      </c>
      <c r="BR60" s="464">
        <f t="shared" si="26"/>
        <v>0</v>
      </c>
      <c r="BS60" s="464">
        <f t="shared" si="26"/>
        <v>0</v>
      </c>
      <c r="BT60" s="464">
        <f t="shared" si="26"/>
        <v>0</v>
      </c>
      <c r="BU60" s="464">
        <f t="shared" si="26"/>
        <v>0</v>
      </c>
      <c r="BV60" s="464">
        <f>BV58*BV59</f>
        <v>1221</v>
      </c>
      <c r="BW60" s="464">
        <f t="shared" si="26"/>
        <v>0</v>
      </c>
      <c r="BX60" s="464">
        <f>BX58*BX59</f>
        <v>232</v>
      </c>
      <c r="BY60" s="464">
        <f>BY58*BY59</f>
        <v>0</v>
      </c>
      <c r="BZ60" s="464">
        <f>BZ58*BZ59</f>
        <v>0</v>
      </c>
      <c r="CA60" s="455"/>
      <c r="CB60" s="455"/>
      <c r="CC60" s="455"/>
    </row>
    <row r="61" spans="1:81" hidden="1">
      <c r="A61" s="618" t="s">
        <v>57</v>
      </c>
      <c r="B61" s="620"/>
      <c r="C61" s="465">
        <f>C60/C57</f>
        <v>74.42</v>
      </c>
      <c r="D61" s="454"/>
      <c r="E61" s="454"/>
      <c r="F61" s="454"/>
      <c r="G61" s="454"/>
      <c r="H61" s="454"/>
      <c r="I61" s="454"/>
      <c r="J61" s="454"/>
      <c r="K61" s="454"/>
      <c r="L61" s="454"/>
      <c r="M61" s="454"/>
      <c r="N61" s="454"/>
      <c r="O61" s="454"/>
      <c r="P61" s="454"/>
      <c r="Q61" s="454"/>
      <c r="R61" s="454"/>
      <c r="S61" s="454"/>
      <c r="T61" s="454"/>
      <c r="U61" s="454"/>
      <c r="V61" s="454"/>
      <c r="W61" s="454"/>
      <c r="X61" s="454"/>
      <c r="Y61" s="454"/>
      <c r="Z61" s="454"/>
      <c r="AA61" s="454"/>
      <c r="AB61" s="454"/>
      <c r="AC61" s="454"/>
      <c r="AD61" s="454"/>
      <c r="AE61" s="454"/>
      <c r="AF61" s="454"/>
      <c r="AG61" s="454"/>
      <c r="AH61" s="454"/>
      <c r="AI61" s="454"/>
      <c r="AJ61" s="454"/>
      <c r="AK61" s="454"/>
      <c r="AL61" s="454"/>
      <c r="AM61" s="454"/>
      <c r="AN61" s="454"/>
      <c r="AO61" s="454"/>
      <c r="AP61" s="454"/>
      <c r="AQ61" s="454"/>
      <c r="AR61" s="454"/>
      <c r="AS61" s="454"/>
      <c r="AT61" s="454"/>
      <c r="AU61" s="454"/>
      <c r="AV61" s="454"/>
      <c r="AW61" s="454"/>
      <c r="AX61" s="454"/>
      <c r="AY61" s="454"/>
      <c r="AZ61" s="454"/>
      <c r="BA61" s="454"/>
      <c r="BB61" s="454"/>
      <c r="BC61" s="454"/>
      <c r="BD61" s="454"/>
      <c r="BE61" s="454"/>
      <c r="BF61" s="454"/>
      <c r="BG61" s="454"/>
      <c r="BH61" s="454"/>
      <c r="BI61" s="454"/>
      <c r="BJ61" s="454"/>
      <c r="BK61" s="454"/>
      <c r="BL61" s="454"/>
      <c r="BM61" s="454"/>
      <c r="BN61" s="454"/>
      <c r="BO61" s="454"/>
      <c r="BP61" s="454"/>
      <c r="BQ61" s="454"/>
      <c r="BR61" s="454"/>
      <c r="BS61" s="454"/>
      <c r="BT61" s="454"/>
      <c r="BU61" s="454"/>
      <c r="BV61" s="454"/>
      <c r="BW61" s="454"/>
      <c r="BX61" s="454"/>
      <c r="BY61" s="455"/>
      <c r="BZ61" s="455"/>
      <c r="CA61" s="455"/>
      <c r="CB61" s="455"/>
      <c r="CC61" s="455"/>
    </row>
    <row r="62" spans="1:81" hidden="1">
      <c r="A62" s="1"/>
      <c r="B62" s="1">
        <f ca="1">SUMPRODUCT(SIGN(CELL("width",OFFSET(E52,,N(INDEX(COLUMN(E52:CA52)-COLUMN(E52),))))),E52:CA52)</f>
        <v>7442</v>
      </c>
      <c r="C62" s="456"/>
      <c r="D62" s="456"/>
      <c r="E62" s="456"/>
      <c r="F62" s="456"/>
      <c r="G62" s="456"/>
      <c r="H62" s="456"/>
      <c r="I62" s="456"/>
      <c r="J62" s="456"/>
      <c r="K62" s="456">
        <f>ROUND((((71.71-C53))*100+SUM(N39:N41)),4)</f>
        <v>-269.12</v>
      </c>
      <c r="L62" s="456"/>
      <c r="M62" s="456"/>
      <c r="N62" s="456"/>
      <c r="O62" s="456"/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6"/>
      <c r="AA62" s="456"/>
      <c r="AB62" s="456"/>
      <c r="AC62" s="456"/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456"/>
      <c r="BO62" s="456"/>
      <c r="BP62" s="456"/>
      <c r="BQ62" s="456"/>
      <c r="BR62" s="456"/>
      <c r="BS62" s="456"/>
      <c r="BT62" s="456"/>
      <c r="BU62" s="456"/>
      <c r="BV62" s="456"/>
      <c r="BW62" s="456"/>
      <c r="BX62" s="456"/>
      <c r="BY62" s="455"/>
      <c r="BZ62" s="455"/>
      <c r="CA62" s="455"/>
      <c r="CB62" s="455"/>
      <c r="CC62" s="455"/>
    </row>
    <row r="63" spans="1:81">
      <c r="A63" s="1"/>
      <c r="B63" s="1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6"/>
      <c r="AA63" s="456"/>
      <c r="AB63" s="456"/>
      <c r="AC63" s="456"/>
      <c r="AD63" s="456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6"/>
      <c r="BB63" s="456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  <c r="BN63" s="456"/>
      <c r="BO63" s="456"/>
      <c r="BP63" s="456"/>
      <c r="BQ63" s="456"/>
      <c r="BR63" s="456"/>
      <c r="BS63" s="456"/>
      <c r="BT63" s="456"/>
      <c r="BU63" s="456"/>
      <c r="BV63" s="456"/>
      <c r="BW63" s="456"/>
      <c r="BX63" s="456"/>
      <c r="BY63" s="455"/>
      <c r="BZ63" s="455"/>
      <c r="CA63" s="455"/>
      <c r="CB63" s="455"/>
      <c r="CC63" s="455"/>
    </row>
    <row r="64" spans="1:81" ht="15.75" customHeight="1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5" t="s">
        <v>59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8:B8"/>
    <mergeCell ref="D37:BX37"/>
    <mergeCell ref="A33:B33"/>
    <mergeCell ref="A34:B34"/>
    <mergeCell ref="A28:B28"/>
    <mergeCell ref="A29:B29"/>
    <mergeCell ref="A30:B30"/>
    <mergeCell ref="A31:B31"/>
    <mergeCell ref="A13:B13"/>
    <mergeCell ref="A15:B15"/>
    <mergeCell ref="A16:B16"/>
    <mergeCell ref="A17:B17"/>
    <mergeCell ref="A21:B21"/>
    <mergeCell ref="A22:B22"/>
    <mergeCell ref="A18:B18"/>
    <mergeCell ref="A32:B32"/>
    <mergeCell ref="A1:BK1"/>
    <mergeCell ref="A2:BK2"/>
    <mergeCell ref="B3:BK3"/>
    <mergeCell ref="C4:BX4"/>
    <mergeCell ref="D6:BX6"/>
    <mergeCell ref="A6:B7"/>
    <mergeCell ref="K5:P5"/>
    <mergeCell ref="A51:B51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A49:B49"/>
    <mergeCell ref="A50:B50"/>
    <mergeCell ref="A47:B47"/>
    <mergeCell ref="A48:B48"/>
    <mergeCell ref="A37:B38"/>
    <mergeCell ref="A42:B42"/>
    <mergeCell ref="A43:B43"/>
    <mergeCell ref="A44:B44"/>
    <mergeCell ref="A39:B39"/>
    <mergeCell ref="A40:B40"/>
    <mergeCell ref="A41:B41"/>
    <mergeCell ref="A45:B45"/>
    <mergeCell ref="A46:B46"/>
    <mergeCell ref="A20:B20"/>
    <mergeCell ref="A9:B9"/>
    <mergeCell ref="A11:B11"/>
    <mergeCell ref="A19:B19"/>
    <mergeCell ref="A14:B14"/>
    <mergeCell ref="A10:B10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7"/>
  <sheetViews>
    <sheetView zoomScale="80" zoomScaleNormal="80" workbookViewId="0">
      <selection activeCell="AG22" sqref="AG22"/>
    </sheetView>
  </sheetViews>
  <sheetFormatPr defaultColWidth="9" defaultRowHeight="15" customHeight="1"/>
  <cols>
    <col min="1" max="1" width="24.75" customWidth="1"/>
    <col min="2" max="2" width="9.5" customWidth="1"/>
    <col min="3" max="3" width="8.375" bestFit="1" customWidth="1"/>
    <col min="4" max="5" width="8.375" hidden="1" customWidth="1"/>
    <col min="6" max="6" width="9.5" bestFit="1" customWidth="1"/>
    <col min="7" max="7" width="7.75" hidden="1" customWidth="1"/>
    <col min="8" max="8" width="9.5" hidden="1" customWidth="1"/>
    <col min="9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9.5" bestFit="1" customWidth="1"/>
    <col min="18" max="20" width="9.125" hidden="1" customWidth="1"/>
    <col min="21" max="24" width="8.375" hidden="1" customWidth="1"/>
    <col min="25" max="25" width="7.375" hidden="1" customWidth="1"/>
    <col min="26" max="26" width="8.375" hidden="1" customWidth="1"/>
    <col min="27" max="27" width="9.5" bestFit="1" customWidth="1"/>
    <col min="28" max="28" width="8.375" hidden="1" customWidth="1"/>
    <col min="29" max="29" width="9.125" bestFit="1" customWidth="1"/>
    <col min="30" max="32" width="7.375" hidden="1" customWidth="1"/>
    <col min="33" max="33" width="8.375" bestFit="1" customWidth="1"/>
    <col min="34" max="39" width="7.375" hidden="1" customWidth="1"/>
    <col min="40" max="40" width="8.625" hidden="1" customWidth="1"/>
    <col min="41" max="41" width="8.375" bestFit="1" customWidth="1"/>
    <col min="42" max="43" width="8.375" hidden="1" customWidth="1"/>
    <col min="44" max="44" width="9" hidden="1" customWidth="1"/>
    <col min="45" max="45" width="7.375" hidden="1" customWidth="1"/>
    <col min="46" max="46" width="9.5" bestFit="1" customWidth="1"/>
    <col min="47" max="47" width="7.375" hidden="1" customWidth="1"/>
    <col min="48" max="48" width="9" hidden="1" customWidth="1"/>
    <col min="49" max="49" width="8.375" hidden="1" customWidth="1"/>
    <col min="50" max="50" width="9.125" bestFit="1" customWidth="1"/>
    <col min="51" max="51" width="9" hidden="1" customWidth="1"/>
    <col min="52" max="52" width="7.375" hidden="1" customWidth="1"/>
    <col min="53" max="53" width="8.375" hidden="1" customWidth="1"/>
    <col min="54" max="54" width="9.875" bestFit="1" customWidth="1"/>
    <col min="55" max="60" width="8.375" hidden="1" customWidth="1"/>
    <col min="61" max="61" width="8.375" bestFit="1" customWidth="1"/>
    <col min="62" max="62" width="8.5" bestFit="1" customWidth="1"/>
    <col min="63" max="63" width="8" bestFit="1" customWidth="1"/>
    <col min="64" max="64" width="8.875" bestFit="1" customWidth="1"/>
    <col min="65" max="66" width="8.375" hidden="1" customWidth="1"/>
    <col min="67" max="67" width="8" bestFit="1" customWidth="1"/>
    <col min="68" max="68" width="6.375" hidden="1" customWidth="1"/>
    <col min="69" max="69" width="9.5" hidden="1" customWidth="1"/>
    <col min="70" max="73" width="8.375" hidden="1" customWidth="1"/>
    <col min="74" max="74" width="9.5" hidden="1" customWidth="1"/>
    <col min="75" max="75" width="8" hidden="1" customWidth="1"/>
    <col min="76" max="76" width="8.875" bestFit="1" customWidth="1"/>
    <col min="77" max="78" width="9.125" hidden="1" customWidth="1"/>
    <col min="79" max="79" width="7.625" hidden="1" customWidth="1"/>
  </cols>
  <sheetData>
    <row r="1" spans="1:79" ht="18.75">
      <c r="A1" s="601" t="str">
        <f>'Автомат. ввод'!N10</f>
        <v>МКОУ " _________________ СОШ"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 s="601"/>
      <c r="AV1" s="601"/>
      <c r="AW1" s="601"/>
      <c r="AX1" s="601"/>
      <c r="AY1" s="601"/>
      <c r="AZ1" s="601"/>
      <c r="BA1" s="601"/>
      <c r="BB1" s="601"/>
      <c r="BC1" s="601"/>
      <c r="BD1" s="601"/>
      <c r="BE1" s="601"/>
      <c r="BF1" s="601"/>
      <c r="BG1" s="601"/>
      <c r="BH1" s="601"/>
      <c r="BI1" s="601"/>
      <c r="BJ1" s="601"/>
      <c r="BK1" s="60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602" t="s">
        <v>47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2"/>
      <c r="BA2" s="602"/>
      <c r="BB2" s="602"/>
      <c r="BC2" s="602"/>
      <c r="BD2" s="602"/>
      <c r="BE2" s="602"/>
      <c r="BF2" s="602"/>
      <c r="BG2" s="602"/>
      <c r="BH2" s="602"/>
      <c r="BI2" s="602"/>
      <c r="BJ2" s="602"/>
      <c r="BK2" s="6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26"/>
      <c r="B3" s="603" t="s">
        <v>48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15.75">
      <c r="A4" s="1"/>
      <c r="B4" s="9">
        <v>29</v>
      </c>
      <c r="C4" s="604" t="str">
        <f>ССЫЛКИ!A5</f>
        <v>Октябрь 2024 г.</v>
      </c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1"/>
      <c r="BZ4" s="1"/>
      <c r="CA4" s="1"/>
    </row>
    <row r="5" spans="1:79" ht="20.25">
      <c r="A5" s="1"/>
      <c r="B5" s="254" t="s">
        <v>290</v>
      </c>
      <c r="C5" s="10"/>
      <c r="D5" s="10"/>
      <c r="E5" s="10"/>
      <c r="F5" s="10"/>
      <c r="G5" s="10"/>
      <c r="H5" s="10"/>
      <c r="I5" s="10"/>
      <c r="J5" s="10"/>
      <c r="K5" s="11"/>
      <c r="L5" s="611" t="str">
        <f>VLOOKUP(B4,Общее_количество_учащихся,2,FALSE)</f>
        <v>Вторник</v>
      </c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1"/>
      <c r="AD5" s="287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605" t="s">
        <v>50</v>
      </c>
      <c r="B6" s="606"/>
      <c r="C6" s="13"/>
      <c r="D6" s="609" t="s">
        <v>51</v>
      </c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610"/>
      <c r="AF6" s="610"/>
      <c r="AG6" s="610"/>
      <c r="AH6" s="610"/>
      <c r="AI6" s="610"/>
      <c r="AJ6" s="610"/>
      <c r="AK6" s="610"/>
      <c r="AL6" s="610"/>
      <c r="AM6" s="610"/>
      <c r="AN6" s="610"/>
      <c r="AO6" s="610"/>
      <c r="AP6" s="610"/>
      <c r="AQ6" s="610"/>
      <c r="AR6" s="610"/>
      <c r="AS6" s="610"/>
      <c r="AT6" s="610"/>
      <c r="AU6" s="610"/>
      <c r="AV6" s="610"/>
      <c r="AW6" s="610"/>
      <c r="AX6" s="610"/>
      <c r="AY6" s="610"/>
      <c r="AZ6" s="610"/>
      <c r="BA6" s="610"/>
      <c r="BB6" s="610"/>
      <c r="BC6" s="610"/>
      <c r="BD6" s="610"/>
      <c r="BE6" s="610"/>
      <c r="BF6" s="610"/>
      <c r="BG6" s="610"/>
      <c r="BH6" s="610"/>
      <c r="BI6" s="610"/>
      <c r="BJ6" s="610"/>
      <c r="BK6" s="610"/>
      <c r="BL6" s="610"/>
      <c r="BM6" s="610"/>
      <c r="BN6" s="610"/>
      <c r="BO6" s="610"/>
      <c r="BP6" s="610"/>
      <c r="BQ6" s="610"/>
      <c r="BR6" s="610"/>
      <c r="BS6" s="610"/>
      <c r="BT6" s="610"/>
      <c r="BU6" s="610"/>
      <c r="BV6" s="610"/>
      <c r="BW6" s="610"/>
      <c r="BX6" s="610"/>
      <c r="BY6" s="1"/>
      <c r="BZ6" s="1"/>
      <c r="CA6" s="1"/>
    </row>
    <row r="7" spans="1:79" ht="202.15" customHeight="1">
      <c r="A7" s="607"/>
      <c r="B7" s="608"/>
      <c r="C7" s="13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"/>
    </row>
    <row r="8" spans="1:79">
      <c r="A8" s="599" t="s">
        <v>349</v>
      </c>
      <c r="B8" s="600"/>
      <c r="C8" s="15"/>
      <c r="D8" s="15"/>
      <c r="E8" s="15"/>
      <c r="F8" s="15">
        <v>60</v>
      </c>
      <c r="G8" s="15"/>
      <c r="H8" s="15"/>
      <c r="I8" s="15"/>
      <c r="J8" s="15"/>
      <c r="K8" s="15"/>
      <c r="L8" s="15">
        <v>3.7</v>
      </c>
      <c r="M8" s="15"/>
      <c r="N8" s="15">
        <v>0.97</v>
      </c>
      <c r="O8" s="15"/>
      <c r="P8" s="15"/>
      <c r="Q8" s="15"/>
      <c r="R8" s="15"/>
      <c r="S8" s="15"/>
      <c r="T8" s="15"/>
      <c r="U8" s="15"/>
      <c r="V8" s="15"/>
      <c r="W8" s="15"/>
      <c r="X8" s="349"/>
      <c r="Y8" s="15"/>
      <c r="Z8" s="15"/>
      <c r="AA8" s="15"/>
      <c r="AB8" s="15"/>
      <c r="AC8" s="15"/>
      <c r="AD8" s="15"/>
      <c r="AE8" s="15"/>
      <c r="AF8" s="15"/>
      <c r="AG8" s="15">
        <v>70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246">
        <f>SUMPRODUCT($E8:$BZ8,$E$51:$BZ$51)/1000</f>
        <v>47.055500000000002</v>
      </c>
    </row>
    <row r="9" spans="1:79">
      <c r="A9" s="599" t="s">
        <v>61</v>
      </c>
      <c r="B9" s="60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349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246">
        <f>SUMPRODUCT(M9:BZ9,M20:BZ20)/1000-SUMPRODUCT(Q9,Q20)/1000+Q20*Q9</f>
        <v>7.9594999999999994</v>
      </c>
    </row>
    <row r="10" spans="1:79">
      <c r="A10" s="12" t="s">
        <v>319</v>
      </c>
      <c r="B10" s="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349"/>
      <c r="Y10" s="15"/>
      <c r="Z10" s="15"/>
      <c r="AA10" s="388">
        <v>201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246">
        <f>SUMPRODUCT($E10:$BZ10,$E$51:$BZ$51)/1000</f>
        <v>17.085000000000001</v>
      </c>
    </row>
    <row r="11" spans="1:79">
      <c r="A11" s="597" t="s">
        <v>301</v>
      </c>
      <c r="B11" s="598"/>
      <c r="C11" s="300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350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>
        <v>40</v>
      </c>
      <c r="BY11" s="16"/>
      <c r="BZ11" s="16"/>
      <c r="CA11" s="246">
        <f>SUMPRODUCT($E11:$BZ11,$E$51:$BZ$51)/1000</f>
        <v>2.3199999999999998</v>
      </c>
    </row>
    <row r="12" spans="1:79">
      <c r="A12" s="597"/>
      <c r="B12" s="598"/>
      <c r="C12" s="271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306"/>
      <c r="S12" s="266"/>
      <c r="T12" s="294"/>
      <c r="U12" s="266"/>
      <c r="V12" s="266"/>
      <c r="W12" s="266"/>
      <c r="X12" s="351"/>
      <c r="Y12" s="266"/>
      <c r="Z12" s="266"/>
      <c r="AA12" s="266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6"/>
      <c r="AS12" s="266"/>
      <c r="AT12" s="266"/>
      <c r="AU12" s="266"/>
      <c r="AV12" s="266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93"/>
      <c r="BY12" s="300"/>
      <c r="BZ12" s="79"/>
      <c r="CA12" s="246">
        <f>SUMPRODUCT($E12:$BZ12,$E$51:$BZ$51)/1000</f>
        <v>0</v>
      </c>
    </row>
    <row r="13" spans="1:79">
      <c r="A13" s="599"/>
      <c r="B13" s="600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372"/>
      <c r="N13" s="372"/>
      <c r="O13" s="372"/>
      <c r="P13" s="372"/>
      <c r="Q13" s="321"/>
      <c r="R13" s="293"/>
      <c r="S13" s="266"/>
      <c r="T13" s="266"/>
      <c r="U13" s="266"/>
      <c r="V13" s="266"/>
      <c r="W13" s="266"/>
      <c r="X13" s="353"/>
      <c r="Y13" s="266"/>
      <c r="Z13" s="266"/>
      <c r="AA13" s="15"/>
      <c r="AB13" s="293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94"/>
      <c r="BY13" s="266"/>
      <c r="BZ13" s="266"/>
      <c r="CA13" s="246">
        <f>SUMPRODUCT($E13:$BZ13,$E$51:$BZ$51)/1000</f>
        <v>0</v>
      </c>
    </row>
    <row r="14" spans="1:79">
      <c r="A14" s="599"/>
      <c r="B14" s="60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352"/>
      <c r="Y14" s="270"/>
      <c r="Z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270"/>
      <c r="BY14" s="301"/>
      <c r="BZ14" s="301"/>
      <c r="CA14" s="246">
        <f>SUMPRODUCT($E14:$BZ14,$E$51:$BZ$51)/1000</f>
        <v>0</v>
      </c>
    </row>
    <row r="15" spans="1:79">
      <c r="A15" s="591"/>
      <c r="B15" s="59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349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246"/>
    </row>
    <row r="16" spans="1:79" hidden="1">
      <c r="A16" s="599"/>
      <c r="B16" s="60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60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3.7</v>
      </c>
      <c r="M16" s="15">
        <f t="shared" si="0"/>
        <v>0</v>
      </c>
      <c r="N16" s="15">
        <f t="shared" si="0"/>
        <v>1.97</v>
      </c>
      <c r="O16" s="15">
        <f t="shared" si="0"/>
        <v>0</v>
      </c>
      <c r="P16" s="15">
        <f t="shared" si="0"/>
        <v>0</v>
      </c>
      <c r="Q16" s="15">
        <f t="shared" si="0"/>
        <v>1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201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70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40</v>
      </c>
      <c r="BY16" s="16">
        <f t="shared" si="0"/>
        <v>0</v>
      </c>
      <c r="BZ16" s="16">
        <f t="shared" si="0"/>
        <v>0</v>
      </c>
      <c r="CA16" s="1"/>
    </row>
    <row r="17" spans="1:79" hidden="1">
      <c r="A17" s="623" t="s">
        <v>54</v>
      </c>
      <c r="B17" s="624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616" t="s">
        <v>54</v>
      </c>
      <c r="B18" s="617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6.5" thickTop="1">
      <c r="A19" s="593" t="s">
        <v>55</v>
      </c>
      <c r="B19" s="594"/>
      <c r="C19" s="423"/>
      <c r="D19" s="424">
        <f t="shared" ref="D19:P19" si="3">D16*D17/1000</f>
        <v>0</v>
      </c>
      <c r="E19" s="425">
        <f t="shared" si="3"/>
        <v>0</v>
      </c>
      <c r="F19" s="439">
        <f t="shared" si="3"/>
        <v>6</v>
      </c>
      <c r="G19" s="439">
        <f>G16*G17</f>
        <v>0</v>
      </c>
      <c r="H19" s="439">
        <f t="shared" si="3"/>
        <v>0</v>
      </c>
      <c r="I19" s="439">
        <f t="shared" si="3"/>
        <v>0</v>
      </c>
      <c r="J19" s="439">
        <f t="shared" si="3"/>
        <v>0</v>
      </c>
      <c r="K19" s="439">
        <f t="shared" si="3"/>
        <v>0</v>
      </c>
      <c r="L19" s="439">
        <f t="shared" si="3"/>
        <v>0.37</v>
      </c>
      <c r="M19" s="439">
        <f t="shared" si="3"/>
        <v>0</v>
      </c>
      <c r="N19" s="439">
        <f t="shared" si="3"/>
        <v>0.19700000000000001</v>
      </c>
      <c r="O19" s="439">
        <f t="shared" si="3"/>
        <v>0</v>
      </c>
      <c r="P19" s="439">
        <f t="shared" si="3"/>
        <v>0</v>
      </c>
      <c r="Q19" s="439">
        <f>Q16*Q17</f>
        <v>100</v>
      </c>
      <c r="R19" s="439">
        <f t="shared" ref="R19:BZ19" si="4">R16*R17/1000</f>
        <v>0</v>
      </c>
      <c r="S19" s="439">
        <f t="shared" si="4"/>
        <v>0</v>
      </c>
      <c r="T19" s="439">
        <f t="shared" si="4"/>
        <v>0</v>
      </c>
      <c r="U19" s="439">
        <f t="shared" si="4"/>
        <v>0</v>
      </c>
      <c r="V19" s="439">
        <f t="shared" si="4"/>
        <v>0</v>
      </c>
      <c r="W19" s="439">
        <f t="shared" si="4"/>
        <v>0</v>
      </c>
      <c r="X19" s="439">
        <f t="shared" si="4"/>
        <v>0</v>
      </c>
      <c r="Y19" s="439">
        <f t="shared" si="4"/>
        <v>0</v>
      </c>
      <c r="Z19" s="439">
        <f t="shared" si="4"/>
        <v>0</v>
      </c>
      <c r="AA19" s="439">
        <f t="shared" si="4"/>
        <v>20.100000000000001</v>
      </c>
      <c r="AB19" s="439">
        <f t="shared" si="4"/>
        <v>0</v>
      </c>
      <c r="AC19" s="439">
        <f t="shared" si="4"/>
        <v>0</v>
      </c>
      <c r="AD19" s="439">
        <f t="shared" si="4"/>
        <v>0</v>
      </c>
      <c r="AE19" s="439">
        <f t="shared" si="4"/>
        <v>0</v>
      </c>
      <c r="AF19" s="439">
        <f t="shared" si="4"/>
        <v>0</v>
      </c>
      <c r="AG19" s="439">
        <f t="shared" si="4"/>
        <v>7</v>
      </c>
      <c r="AH19" s="439">
        <f t="shared" si="4"/>
        <v>0</v>
      </c>
      <c r="AI19" s="439">
        <f t="shared" si="4"/>
        <v>0</v>
      </c>
      <c r="AJ19" s="439">
        <f t="shared" si="4"/>
        <v>0</v>
      </c>
      <c r="AK19" s="439">
        <f t="shared" si="4"/>
        <v>0</v>
      </c>
      <c r="AL19" s="439">
        <f t="shared" si="4"/>
        <v>0</v>
      </c>
      <c r="AM19" s="439">
        <f t="shared" si="4"/>
        <v>0</v>
      </c>
      <c r="AN19" s="439">
        <f t="shared" si="4"/>
        <v>0</v>
      </c>
      <c r="AO19" s="439">
        <f t="shared" si="4"/>
        <v>0</v>
      </c>
      <c r="AP19" s="439">
        <f t="shared" si="4"/>
        <v>0</v>
      </c>
      <c r="AQ19" s="439">
        <f t="shared" si="4"/>
        <v>0</v>
      </c>
      <c r="AR19" s="439">
        <f t="shared" si="4"/>
        <v>0</v>
      </c>
      <c r="AS19" s="439">
        <f t="shared" si="4"/>
        <v>0</v>
      </c>
      <c r="AT19" s="439">
        <f t="shared" si="4"/>
        <v>0.5</v>
      </c>
      <c r="AU19" s="439">
        <f t="shared" si="4"/>
        <v>0</v>
      </c>
      <c r="AV19" s="439">
        <f t="shared" si="4"/>
        <v>0</v>
      </c>
      <c r="AW19" s="439">
        <f t="shared" si="4"/>
        <v>0</v>
      </c>
      <c r="AX19" s="439">
        <f t="shared" si="4"/>
        <v>0</v>
      </c>
      <c r="AY19" s="439">
        <f t="shared" si="4"/>
        <v>0</v>
      </c>
      <c r="AZ19" s="439">
        <f t="shared" si="4"/>
        <v>0</v>
      </c>
      <c r="BA19" s="439">
        <f t="shared" si="4"/>
        <v>0</v>
      </c>
      <c r="BB19" s="439">
        <f t="shared" si="4"/>
        <v>0</v>
      </c>
      <c r="BC19" s="439">
        <f t="shared" si="4"/>
        <v>0</v>
      </c>
      <c r="BD19" s="439">
        <f t="shared" si="4"/>
        <v>0</v>
      </c>
      <c r="BE19" s="439">
        <f t="shared" si="4"/>
        <v>0</v>
      </c>
      <c r="BF19" s="439">
        <f t="shared" si="4"/>
        <v>0</v>
      </c>
      <c r="BG19" s="439">
        <f t="shared" si="4"/>
        <v>0</v>
      </c>
      <c r="BH19" s="439">
        <f t="shared" si="4"/>
        <v>0</v>
      </c>
      <c r="BI19" s="439">
        <f t="shared" si="4"/>
        <v>0</v>
      </c>
      <c r="BJ19" s="439">
        <f t="shared" si="4"/>
        <v>0</v>
      </c>
      <c r="BK19" s="439">
        <f t="shared" si="4"/>
        <v>0</v>
      </c>
      <c r="BL19" s="439">
        <f t="shared" si="4"/>
        <v>0</v>
      </c>
      <c r="BM19" s="439">
        <f t="shared" si="4"/>
        <v>0</v>
      </c>
      <c r="BN19" s="439">
        <f t="shared" si="4"/>
        <v>0</v>
      </c>
      <c r="BO19" s="439">
        <f t="shared" si="4"/>
        <v>0</v>
      </c>
      <c r="BP19" s="439">
        <f t="shared" si="4"/>
        <v>0</v>
      </c>
      <c r="BQ19" s="439">
        <f t="shared" si="4"/>
        <v>0</v>
      </c>
      <c r="BR19" s="439">
        <f t="shared" si="4"/>
        <v>0</v>
      </c>
      <c r="BS19" s="439">
        <f t="shared" si="4"/>
        <v>0</v>
      </c>
      <c r="BT19" s="439">
        <f t="shared" si="4"/>
        <v>0</v>
      </c>
      <c r="BU19" s="439">
        <f t="shared" si="4"/>
        <v>0</v>
      </c>
      <c r="BV19" s="439">
        <f t="shared" si="4"/>
        <v>0</v>
      </c>
      <c r="BW19" s="439">
        <f t="shared" si="4"/>
        <v>0</v>
      </c>
      <c r="BX19" s="439">
        <f t="shared" si="4"/>
        <v>4</v>
      </c>
      <c r="BY19" s="397">
        <f t="shared" si="4"/>
        <v>0</v>
      </c>
      <c r="BZ19" s="397">
        <f t="shared" si="4"/>
        <v>0</v>
      </c>
      <c r="CA19" s="1"/>
    </row>
    <row r="20" spans="1:79" ht="15.75">
      <c r="A20" s="593" t="s">
        <v>46</v>
      </c>
      <c r="B20" s="594"/>
      <c r="C20" s="423"/>
      <c r="D20" s="426">
        <f>ССЫЛКИ!B3</f>
        <v>105</v>
      </c>
      <c r="E20" s="426">
        <f>ССЫЛКИ!C3</f>
        <v>590</v>
      </c>
      <c r="F20" s="440">
        <f>ССЫЛКИ!D3</f>
        <v>590</v>
      </c>
      <c r="G20" s="440">
        <f>ССЫЛКИ!E3</f>
        <v>11</v>
      </c>
      <c r="H20" s="440">
        <f>ССЫЛКИ!F3</f>
        <v>400</v>
      </c>
      <c r="I20" s="440">
        <f>ССЫЛКИ!G3</f>
        <v>200</v>
      </c>
      <c r="J20" s="440">
        <f>ССЫЛКИ!H3</f>
        <v>105</v>
      </c>
      <c r="K20" s="440">
        <f>ССЫЛКИ!I3</f>
        <v>590</v>
      </c>
      <c r="L20" s="440">
        <f>ССЫЛКИ!J3</f>
        <v>134</v>
      </c>
      <c r="M20" s="440">
        <f>ССЫЛКИ!K3</f>
        <v>79</v>
      </c>
      <c r="N20" s="440">
        <f>ССЫЛКИ!L3</f>
        <v>10</v>
      </c>
      <c r="O20" s="440">
        <f>ССЫЛКИ!M3</f>
        <v>300</v>
      </c>
      <c r="P20" s="440">
        <f>ССЫЛКИ!N3</f>
        <v>950</v>
      </c>
      <c r="Q20" s="440">
        <f>ССЫЛКИ!O3</f>
        <v>7.9494999999999996</v>
      </c>
      <c r="R20" s="440">
        <f>ССЫЛКИ!P3</f>
        <v>260</v>
      </c>
      <c r="S20" s="440">
        <f>ССЫЛКИ!Q3</f>
        <v>420</v>
      </c>
      <c r="T20" s="440">
        <f>ССЫЛКИ!R3</f>
        <v>240</v>
      </c>
      <c r="U20" s="440">
        <f>ССЫЛКИ!S3</f>
        <v>155</v>
      </c>
      <c r="V20" s="440">
        <f>ССЫЛКИ!T3</f>
        <v>300</v>
      </c>
      <c r="W20" s="440">
        <f>ССЫЛКИ!U3</f>
        <v>300</v>
      </c>
      <c r="X20" s="440">
        <f>ССЫЛКИ!V3</f>
        <v>400</v>
      </c>
      <c r="Y20" s="440">
        <f>ССЫЛКИ!W3</f>
        <v>50</v>
      </c>
      <c r="Z20" s="440">
        <f>ССЫЛКИ!X3</f>
        <v>210</v>
      </c>
      <c r="AA20" s="440">
        <f>ССЫЛКИ!Y3</f>
        <v>85</v>
      </c>
      <c r="AB20" s="440">
        <f>ССЫЛКИ!Z3</f>
        <v>100</v>
      </c>
      <c r="AC20" s="440">
        <f>ССЫЛКИ!AA3</f>
        <v>190</v>
      </c>
      <c r="AD20" s="440">
        <f>ССЫЛКИ!AB3</f>
        <v>440</v>
      </c>
      <c r="AE20" s="440">
        <f>ССЫЛКИ!AC3</f>
        <v>12.5</v>
      </c>
      <c r="AF20" s="440">
        <f>ССЫЛКИ!AD3</f>
        <v>70</v>
      </c>
      <c r="AG20" s="440">
        <f>ССЫЛКИ!AE3</f>
        <v>90</v>
      </c>
      <c r="AH20" s="440">
        <f>ССЫЛКИ!AF3</f>
        <v>70</v>
      </c>
      <c r="AI20" s="440">
        <f>ССЫЛКИ!AG3</f>
        <v>62</v>
      </c>
      <c r="AJ20" s="440">
        <f>ССЫЛКИ!AH3</f>
        <v>65</v>
      </c>
      <c r="AK20" s="440">
        <f>ССЫЛКИ!AI3</f>
        <v>70</v>
      </c>
      <c r="AL20" s="440">
        <f>ССЫЛКИ!AJ3</f>
        <v>75</v>
      </c>
      <c r="AM20" s="440">
        <f>ССЫЛКИ!AK3</f>
        <v>68</v>
      </c>
      <c r="AN20" s="440">
        <f>ССЫЛКИ!AL3</f>
        <v>120</v>
      </c>
      <c r="AO20" s="440">
        <f>ССЫЛКИ!AM3</f>
        <v>70</v>
      </c>
      <c r="AP20" s="440">
        <f>ССЫЛКИ!AN3</f>
        <v>190</v>
      </c>
      <c r="AQ20" s="440">
        <f>ССЫЛКИ!AO3</f>
        <v>420</v>
      </c>
      <c r="AR20" s="440">
        <f>ССЫЛКИ!AP3</f>
        <v>174</v>
      </c>
      <c r="AS20" s="440">
        <f>ССЫЛКИ!AQ3</f>
        <v>85</v>
      </c>
      <c r="AT20" s="440">
        <f>ССЫЛКИ!AR3</f>
        <v>970</v>
      </c>
      <c r="AU20" s="440">
        <f>ССЫЛКИ!AS3</f>
        <v>85</v>
      </c>
      <c r="AV20" s="440">
        <f>ССЫЛКИ!AT3</f>
        <v>95</v>
      </c>
      <c r="AW20" s="440">
        <f>ССЫЛКИ!AU3</f>
        <v>290</v>
      </c>
      <c r="AX20" s="440">
        <f>ССЫЛКИ!AV3</f>
        <v>330</v>
      </c>
      <c r="AY20" s="440">
        <f>ССЫЛКИ!AW3</f>
        <v>700</v>
      </c>
      <c r="AZ20" s="440">
        <f>ССЫЛКИ!AX3</f>
        <v>440</v>
      </c>
      <c r="BA20" s="440">
        <f>ССЫЛКИ!AY3</f>
        <v>185</v>
      </c>
      <c r="BB20" s="440">
        <f>ССЫЛКИ!AZ3</f>
        <v>240</v>
      </c>
      <c r="BC20" s="440">
        <f>ССЫЛКИ!BA3</f>
        <v>350</v>
      </c>
      <c r="BD20" s="440">
        <f>ССЫЛКИ!BB3</f>
        <v>50</v>
      </c>
      <c r="BE20" s="440">
        <f>ССЫЛКИ!BC3</f>
        <v>370</v>
      </c>
      <c r="BF20" s="440">
        <f>ССЫЛКИ!BD3</f>
        <v>55</v>
      </c>
      <c r="BG20" s="440">
        <f>ССЫЛКИ!BE3</f>
        <v>450</v>
      </c>
      <c r="BH20" s="440">
        <f>ССЫЛКИ!BF3</f>
        <v>440</v>
      </c>
      <c r="BI20" s="440">
        <f>ССЫЛКИ!BG3</f>
        <v>46</v>
      </c>
      <c r="BJ20" s="440">
        <f>ССЫЛКИ!BH3</f>
        <v>46</v>
      </c>
      <c r="BK20" s="440">
        <f>ССЫЛКИ!BI3</f>
        <v>35</v>
      </c>
      <c r="BL20" s="440">
        <f>ССЫЛКИ!BJ3</f>
        <v>60</v>
      </c>
      <c r="BM20" s="440">
        <f>ССЫЛКИ!BK3</f>
        <v>78</v>
      </c>
      <c r="BN20" s="440">
        <f>ССЫЛКИ!BL3</f>
        <v>110</v>
      </c>
      <c r="BO20" s="440">
        <f>ССЫЛКИ!BM3</f>
        <v>53</v>
      </c>
      <c r="BP20" s="440">
        <f>ССЫЛКИ!BN3</f>
        <v>200</v>
      </c>
      <c r="BQ20" s="440">
        <f>ССЫЛКИ!BO3</f>
        <v>200</v>
      </c>
      <c r="BR20" s="440">
        <f>ССЫЛКИ!BP3</f>
        <v>165</v>
      </c>
      <c r="BS20" s="440">
        <f>ССЫЛКИ!BQ3</f>
        <v>190</v>
      </c>
      <c r="BT20" s="440">
        <f>ССЫЛКИ!BR3</f>
        <v>300</v>
      </c>
      <c r="BU20" s="440">
        <f>ССЫЛКИ!BS3</f>
        <v>150</v>
      </c>
      <c r="BV20" s="440">
        <f>ССЫЛКИ!BT3</f>
        <v>110</v>
      </c>
      <c r="BW20" s="440">
        <f>ССЫЛКИ!BU3</f>
        <v>440</v>
      </c>
      <c r="BX20" s="440">
        <f>ССЫЛКИ!BV3</f>
        <v>58</v>
      </c>
      <c r="BY20" s="398">
        <f>ССЫЛКИ!BW3</f>
        <v>510</v>
      </c>
      <c r="BZ20" s="398">
        <f>ССЫЛКИ!BX3</f>
        <v>580</v>
      </c>
      <c r="CA20" s="1"/>
    </row>
    <row r="21" spans="1:79" ht="15.75" customHeight="1">
      <c r="A21" s="593" t="s">
        <v>56</v>
      </c>
      <c r="B21" s="594"/>
      <c r="C21" s="441">
        <f>SUM(D21:BZ21)</f>
        <v>7442</v>
      </c>
      <c r="D21" s="427">
        <f t="shared" ref="D21:BZ21" si="5">D19*D20</f>
        <v>0</v>
      </c>
      <c r="E21" s="428">
        <f t="shared" si="5"/>
        <v>0</v>
      </c>
      <c r="F21" s="438">
        <f t="shared" si="5"/>
        <v>3540</v>
      </c>
      <c r="G21" s="439">
        <f t="shared" si="5"/>
        <v>0</v>
      </c>
      <c r="H21" s="439">
        <f t="shared" si="5"/>
        <v>0</v>
      </c>
      <c r="I21" s="439">
        <f t="shared" si="5"/>
        <v>0</v>
      </c>
      <c r="J21" s="439">
        <f t="shared" si="5"/>
        <v>0</v>
      </c>
      <c r="K21" s="439">
        <f t="shared" si="5"/>
        <v>0</v>
      </c>
      <c r="L21" s="439">
        <f t="shared" si="5"/>
        <v>49.58</v>
      </c>
      <c r="M21" s="439">
        <f t="shared" si="5"/>
        <v>0</v>
      </c>
      <c r="N21" s="439">
        <f t="shared" si="5"/>
        <v>1.9700000000000002</v>
      </c>
      <c r="O21" s="439">
        <f t="shared" si="5"/>
        <v>0</v>
      </c>
      <c r="P21" s="439">
        <f t="shared" si="5"/>
        <v>0</v>
      </c>
      <c r="Q21" s="439">
        <f t="shared" si="5"/>
        <v>794.94999999999993</v>
      </c>
      <c r="R21" s="439">
        <f t="shared" si="5"/>
        <v>0</v>
      </c>
      <c r="S21" s="439">
        <f t="shared" si="5"/>
        <v>0</v>
      </c>
      <c r="T21" s="439">
        <f t="shared" si="5"/>
        <v>0</v>
      </c>
      <c r="U21" s="439">
        <f t="shared" si="5"/>
        <v>0</v>
      </c>
      <c r="V21" s="439">
        <f t="shared" si="5"/>
        <v>0</v>
      </c>
      <c r="W21" s="439">
        <f t="shared" si="5"/>
        <v>0</v>
      </c>
      <c r="X21" s="439">
        <f t="shared" si="5"/>
        <v>0</v>
      </c>
      <c r="Y21" s="439">
        <f t="shared" si="5"/>
        <v>0</v>
      </c>
      <c r="Z21" s="439">
        <f t="shared" si="5"/>
        <v>0</v>
      </c>
      <c r="AA21" s="439">
        <f t="shared" si="5"/>
        <v>1708.5000000000002</v>
      </c>
      <c r="AB21" s="439">
        <f t="shared" si="5"/>
        <v>0</v>
      </c>
      <c r="AC21" s="439">
        <f t="shared" si="5"/>
        <v>0</v>
      </c>
      <c r="AD21" s="439">
        <f t="shared" si="5"/>
        <v>0</v>
      </c>
      <c r="AE21" s="439">
        <f t="shared" si="5"/>
        <v>0</v>
      </c>
      <c r="AF21" s="439">
        <f t="shared" si="5"/>
        <v>0</v>
      </c>
      <c r="AG21" s="439">
        <f t="shared" si="5"/>
        <v>630</v>
      </c>
      <c r="AH21" s="439">
        <f t="shared" si="5"/>
        <v>0</v>
      </c>
      <c r="AI21" s="439">
        <f t="shared" si="5"/>
        <v>0</v>
      </c>
      <c r="AJ21" s="439">
        <f t="shared" si="5"/>
        <v>0</v>
      </c>
      <c r="AK21" s="439">
        <f t="shared" si="5"/>
        <v>0</v>
      </c>
      <c r="AL21" s="439">
        <f t="shared" si="5"/>
        <v>0</v>
      </c>
      <c r="AM21" s="439">
        <f t="shared" si="5"/>
        <v>0</v>
      </c>
      <c r="AN21" s="439">
        <f t="shared" si="5"/>
        <v>0</v>
      </c>
      <c r="AO21" s="439">
        <f t="shared" si="5"/>
        <v>0</v>
      </c>
      <c r="AP21" s="439">
        <f t="shared" si="5"/>
        <v>0</v>
      </c>
      <c r="AQ21" s="439">
        <f t="shared" si="5"/>
        <v>0</v>
      </c>
      <c r="AR21" s="439">
        <f t="shared" si="5"/>
        <v>0</v>
      </c>
      <c r="AS21" s="439">
        <f t="shared" si="5"/>
        <v>0</v>
      </c>
      <c r="AT21" s="439">
        <f t="shared" si="5"/>
        <v>485</v>
      </c>
      <c r="AU21" s="439">
        <f t="shared" si="5"/>
        <v>0</v>
      </c>
      <c r="AV21" s="439">
        <f t="shared" si="5"/>
        <v>0</v>
      </c>
      <c r="AW21" s="439">
        <f t="shared" si="5"/>
        <v>0</v>
      </c>
      <c r="AX21" s="439">
        <f t="shared" si="5"/>
        <v>0</v>
      </c>
      <c r="AY21" s="439">
        <f t="shared" si="5"/>
        <v>0</v>
      </c>
      <c r="AZ21" s="439">
        <f t="shared" si="5"/>
        <v>0</v>
      </c>
      <c r="BA21" s="439">
        <f t="shared" si="5"/>
        <v>0</v>
      </c>
      <c r="BB21" s="439">
        <f t="shared" si="5"/>
        <v>0</v>
      </c>
      <c r="BC21" s="439">
        <f t="shared" si="5"/>
        <v>0</v>
      </c>
      <c r="BD21" s="439">
        <f t="shared" si="5"/>
        <v>0</v>
      </c>
      <c r="BE21" s="439">
        <f t="shared" si="5"/>
        <v>0</v>
      </c>
      <c r="BF21" s="439">
        <f t="shared" si="5"/>
        <v>0</v>
      </c>
      <c r="BG21" s="439">
        <f t="shared" si="5"/>
        <v>0</v>
      </c>
      <c r="BH21" s="439">
        <f t="shared" si="5"/>
        <v>0</v>
      </c>
      <c r="BI21" s="439">
        <f t="shared" si="5"/>
        <v>0</v>
      </c>
      <c r="BJ21" s="439">
        <f t="shared" si="5"/>
        <v>0</v>
      </c>
      <c r="BK21" s="439">
        <f t="shared" si="5"/>
        <v>0</v>
      </c>
      <c r="BL21" s="439">
        <f t="shared" si="5"/>
        <v>0</v>
      </c>
      <c r="BM21" s="439">
        <f t="shared" si="5"/>
        <v>0</v>
      </c>
      <c r="BN21" s="439">
        <f t="shared" si="5"/>
        <v>0</v>
      </c>
      <c r="BO21" s="439">
        <f t="shared" si="5"/>
        <v>0</v>
      </c>
      <c r="BP21" s="439">
        <f t="shared" si="5"/>
        <v>0</v>
      </c>
      <c r="BQ21" s="439">
        <f t="shared" si="5"/>
        <v>0</v>
      </c>
      <c r="BR21" s="439">
        <f t="shared" si="5"/>
        <v>0</v>
      </c>
      <c r="BS21" s="439">
        <f t="shared" si="5"/>
        <v>0</v>
      </c>
      <c r="BT21" s="439">
        <f t="shared" si="5"/>
        <v>0</v>
      </c>
      <c r="BU21" s="439">
        <f t="shared" si="5"/>
        <v>0</v>
      </c>
      <c r="BV21" s="439">
        <f t="shared" si="5"/>
        <v>0</v>
      </c>
      <c r="BW21" s="439">
        <f t="shared" si="5"/>
        <v>0</v>
      </c>
      <c r="BX21" s="439">
        <f t="shared" si="5"/>
        <v>232</v>
      </c>
      <c r="BY21" s="396">
        <f t="shared" si="5"/>
        <v>0</v>
      </c>
      <c r="BZ21" s="396">
        <f t="shared" si="5"/>
        <v>0</v>
      </c>
      <c r="CA21" s="1"/>
    </row>
    <row r="22" spans="1:79" ht="15.75">
      <c r="A22" s="593" t="s">
        <v>57</v>
      </c>
      <c r="B22" s="594"/>
      <c r="C22" s="442">
        <f>C21/C18</f>
        <v>74.42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hidden="1">
      <c r="A23" s="1"/>
      <c r="B23" s="25"/>
      <c r="C23" s="25">
        <v>0.56620000000000004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>
        <f>ROUND((((89-C22))*100+SUM(N8:P15)),4)</f>
        <v>1459.97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hidden="1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hidden="1">
      <c r="A25" s="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hidden="1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599"/>
      <c r="B28" s="60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60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3.7</v>
      </c>
      <c r="M28" s="15">
        <f t="shared" si="6"/>
        <v>0</v>
      </c>
      <c r="N28" s="15">
        <f t="shared" si="6"/>
        <v>1.97</v>
      </c>
      <c r="O28" s="15">
        <f t="shared" si="6"/>
        <v>0</v>
      </c>
      <c r="P28" s="15">
        <f t="shared" si="6"/>
        <v>0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201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70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Z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40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 t="shared" si="8"/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idden="1">
      <c r="A31" s="588" t="s">
        <v>55</v>
      </c>
      <c r="B31" s="589"/>
      <c r="C31" s="20"/>
      <c r="D31" s="80">
        <f>D28*D29/1000</f>
        <v>0</v>
      </c>
      <c r="E31" s="22">
        <f t="shared" ref="E31:P31" si="10">E28*E29/1000</f>
        <v>0</v>
      </c>
      <c r="F31" s="22">
        <f t="shared" si="10"/>
        <v>6</v>
      </c>
      <c r="G31" s="21">
        <f>G28*G29</f>
        <v>0</v>
      </c>
      <c r="H31" s="21">
        <f t="shared" si="10"/>
        <v>0</v>
      </c>
      <c r="I31" s="21">
        <f t="shared" si="10"/>
        <v>0</v>
      </c>
      <c r="J31" s="22">
        <f t="shared" si="10"/>
        <v>0</v>
      </c>
      <c r="K31" s="22">
        <f t="shared" si="10"/>
        <v>0</v>
      </c>
      <c r="L31" s="22">
        <f t="shared" si="10"/>
        <v>0.37</v>
      </c>
      <c r="M31" s="22">
        <f t="shared" si="10"/>
        <v>0</v>
      </c>
      <c r="N31" s="22">
        <f t="shared" si="10"/>
        <v>0.19700000000000001</v>
      </c>
      <c r="O31" s="22">
        <f t="shared" si="10"/>
        <v>0</v>
      </c>
      <c r="P31" s="22">
        <f t="shared" si="10"/>
        <v>0</v>
      </c>
      <c r="Q31" s="22">
        <f>Q28*Q29</f>
        <v>100</v>
      </c>
      <c r="R31" s="22">
        <f t="shared" ref="R31:BZ31" si="11">R28*R29/1000</f>
        <v>0</v>
      </c>
      <c r="S31" s="22">
        <f t="shared" si="11"/>
        <v>0</v>
      </c>
      <c r="T31" s="22">
        <f t="shared" si="11"/>
        <v>0</v>
      </c>
      <c r="U31" s="22">
        <f t="shared" si="11"/>
        <v>0</v>
      </c>
      <c r="V31" s="22">
        <f t="shared" si="11"/>
        <v>0</v>
      </c>
      <c r="W31" s="22">
        <f t="shared" si="11"/>
        <v>0</v>
      </c>
      <c r="X31" s="22">
        <f t="shared" si="11"/>
        <v>0</v>
      </c>
      <c r="Y31" s="22">
        <f t="shared" si="11"/>
        <v>0</v>
      </c>
      <c r="Z31" s="22">
        <f t="shared" si="11"/>
        <v>0</v>
      </c>
      <c r="AA31" s="22">
        <f t="shared" si="11"/>
        <v>20.100000000000001</v>
      </c>
      <c r="AB31" s="22">
        <f t="shared" si="11"/>
        <v>0</v>
      </c>
      <c r="AC31" s="22">
        <f t="shared" si="11"/>
        <v>0</v>
      </c>
      <c r="AD31" s="22">
        <f t="shared" si="11"/>
        <v>0</v>
      </c>
      <c r="AE31" s="22">
        <f t="shared" si="11"/>
        <v>0</v>
      </c>
      <c r="AF31" s="22">
        <f t="shared" si="11"/>
        <v>0</v>
      </c>
      <c r="AG31" s="22">
        <f t="shared" si="11"/>
        <v>7</v>
      </c>
      <c r="AH31" s="22">
        <f t="shared" si="11"/>
        <v>0</v>
      </c>
      <c r="AI31" s="22">
        <f t="shared" si="11"/>
        <v>0</v>
      </c>
      <c r="AJ31" s="22">
        <f t="shared" si="11"/>
        <v>0</v>
      </c>
      <c r="AK31" s="22">
        <f t="shared" si="11"/>
        <v>0</v>
      </c>
      <c r="AL31" s="22">
        <f t="shared" si="11"/>
        <v>0</v>
      </c>
      <c r="AM31" s="22">
        <f t="shared" si="11"/>
        <v>0</v>
      </c>
      <c r="AN31" s="22">
        <f t="shared" si="11"/>
        <v>0</v>
      </c>
      <c r="AO31" s="22">
        <f t="shared" si="11"/>
        <v>0</v>
      </c>
      <c r="AP31" s="22">
        <f t="shared" si="11"/>
        <v>0</v>
      </c>
      <c r="AQ31" s="22">
        <f t="shared" si="11"/>
        <v>0</v>
      </c>
      <c r="AR31" s="22">
        <f t="shared" si="11"/>
        <v>0</v>
      </c>
      <c r="AS31" s="22">
        <f t="shared" si="11"/>
        <v>0</v>
      </c>
      <c r="AT31" s="22">
        <f t="shared" si="11"/>
        <v>0.5</v>
      </c>
      <c r="AU31" s="22">
        <f t="shared" si="11"/>
        <v>0</v>
      </c>
      <c r="AV31" s="22">
        <f t="shared" si="11"/>
        <v>0</v>
      </c>
      <c r="AW31" s="22">
        <f t="shared" si="11"/>
        <v>0</v>
      </c>
      <c r="AX31" s="22">
        <f t="shared" si="11"/>
        <v>0</v>
      </c>
      <c r="AY31" s="22">
        <f t="shared" si="11"/>
        <v>0</v>
      </c>
      <c r="AZ31" s="22">
        <f t="shared" si="11"/>
        <v>0</v>
      </c>
      <c r="BA31" s="22">
        <f t="shared" si="11"/>
        <v>0</v>
      </c>
      <c r="BB31" s="22">
        <f t="shared" si="11"/>
        <v>0</v>
      </c>
      <c r="BC31" s="22">
        <f t="shared" si="11"/>
        <v>0</v>
      </c>
      <c r="BD31" s="22">
        <f t="shared" si="11"/>
        <v>0</v>
      </c>
      <c r="BE31" s="22">
        <f t="shared" si="11"/>
        <v>0</v>
      </c>
      <c r="BF31" s="22">
        <f t="shared" si="11"/>
        <v>0</v>
      </c>
      <c r="BG31" s="22">
        <f t="shared" si="11"/>
        <v>0</v>
      </c>
      <c r="BH31" s="22">
        <f t="shared" si="11"/>
        <v>0</v>
      </c>
      <c r="BI31" s="22">
        <f t="shared" si="11"/>
        <v>0</v>
      </c>
      <c r="BJ31" s="22">
        <f t="shared" si="11"/>
        <v>0</v>
      </c>
      <c r="BK31" s="22">
        <f t="shared" si="11"/>
        <v>0</v>
      </c>
      <c r="BL31" s="22">
        <f t="shared" si="11"/>
        <v>0</v>
      </c>
      <c r="BM31" s="22">
        <f t="shared" si="11"/>
        <v>0</v>
      </c>
      <c r="BN31" s="22">
        <f t="shared" si="11"/>
        <v>0</v>
      </c>
      <c r="BO31" s="22">
        <f t="shared" si="11"/>
        <v>0</v>
      </c>
      <c r="BP31" s="22">
        <f t="shared" si="11"/>
        <v>0</v>
      </c>
      <c r="BQ31" s="22">
        <f t="shared" si="11"/>
        <v>0</v>
      </c>
      <c r="BR31" s="22">
        <f t="shared" si="11"/>
        <v>0</v>
      </c>
      <c r="BS31" s="22">
        <f t="shared" si="11"/>
        <v>0</v>
      </c>
      <c r="BT31" s="22">
        <f t="shared" si="11"/>
        <v>0</v>
      </c>
      <c r="BU31" s="22">
        <f t="shared" si="11"/>
        <v>0</v>
      </c>
      <c r="BV31" s="22">
        <f t="shared" si="11"/>
        <v>0</v>
      </c>
      <c r="BW31" s="22">
        <f t="shared" si="11"/>
        <v>0</v>
      </c>
      <c r="BX31" s="22">
        <f t="shared" si="11"/>
        <v>4</v>
      </c>
      <c r="BY31" s="22">
        <f t="shared" si="11"/>
        <v>0</v>
      </c>
      <c r="BZ31" s="22">
        <f t="shared" si="11"/>
        <v>0</v>
      </c>
      <c r="CA31" s="1"/>
    </row>
    <row r="32" spans="1:79" hidden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3540</v>
      </c>
      <c r="G33" s="24">
        <f t="shared" si="12"/>
        <v>0</v>
      </c>
      <c r="H33" s="24">
        <f t="shared" si="12"/>
        <v>0</v>
      </c>
      <c r="I33" s="24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49.58</v>
      </c>
      <c r="M33" s="92">
        <f t="shared" si="12"/>
        <v>0</v>
      </c>
      <c r="N33" s="92">
        <f t="shared" si="12"/>
        <v>1.9700000000000002</v>
      </c>
      <c r="O33" s="92">
        <f t="shared" si="12"/>
        <v>0</v>
      </c>
      <c r="P33" s="92">
        <f t="shared" si="12"/>
        <v>0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1708.5000000000002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630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485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0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24" customHeight="1">
      <c r="A36" s="172"/>
      <c r="B36" s="196" t="s">
        <v>292</v>
      </c>
      <c r="C36" s="173"/>
      <c r="D36" s="173" t="str">
        <f>IF(D21=D52,"х",FALSE)</f>
        <v>х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2"/>
    </row>
    <row r="37" spans="1:79" ht="15" customHeight="1">
      <c r="A37" s="605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59.75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>
      <c r="A39" s="591" t="s">
        <v>66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>
        <v>3.4</v>
      </c>
      <c r="M39" s="177"/>
      <c r="N39" s="177">
        <v>1.44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4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>
        <v>2</v>
      </c>
      <c r="AY39" s="177"/>
      <c r="AZ39" s="177"/>
      <c r="BA39" s="177"/>
      <c r="BB39" s="177">
        <v>56</v>
      </c>
      <c r="BC39" s="177"/>
      <c r="BD39" s="177"/>
      <c r="BE39" s="177"/>
      <c r="BF39" s="177"/>
      <c r="BG39" s="177"/>
      <c r="BH39" s="177"/>
      <c r="BI39" s="177">
        <v>29</v>
      </c>
      <c r="BJ39" s="177">
        <v>32</v>
      </c>
      <c r="BK39" s="177">
        <v>10</v>
      </c>
      <c r="BL39" s="177">
        <v>10</v>
      </c>
      <c r="BM39" s="177"/>
      <c r="BN39" s="177"/>
      <c r="BO39" s="177">
        <v>10</v>
      </c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8">
        <f t="shared" ref="CA39:CA44" si="14">SUMPRODUCT($E39:$BZ39,$E$51:$BZ$51)/1000</f>
        <v>19.616</v>
      </c>
    </row>
    <row r="40" spans="1:79">
      <c r="A40" s="599" t="s">
        <v>324</v>
      </c>
      <c r="B40" s="600"/>
      <c r="C40" s="177"/>
      <c r="D40" s="177"/>
      <c r="E40" s="177"/>
      <c r="F40" s="177">
        <v>60</v>
      </c>
      <c r="G40" s="177"/>
      <c r="H40" s="177"/>
      <c r="I40" s="177"/>
      <c r="J40" s="177"/>
      <c r="K40" s="177"/>
      <c r="L40" s="15">
        <v>3.5</v>
      </c>
      <c r="M40" s="177"/>
      <c r="N40" s="177">
        <v>1.5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>
        <v>46</v>
      </c>
      <c r="AP40" s="177"/>
      <c r="AQ40" s="177"/>
      <c r="AR40" s="177"/>
      <c r="AS40" s="177"/>
      <c r="AT40" s="177">
        <v>2</v>
      </c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93"/>
      <c r="BZ40" s="193"/>
      <c r="CA40" s="248">
        <f t="shared" si="14"/>
        <v>41.043999999999997</v>
      </c>
    </row>
    <row r="41" spans="1:79">
      <c r="A41" s="599" t="s">
        <v>286</v>
      </c>
      <c r="B41" s="600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>
        <v>10</v>
      </c>
      <c r="N41" s="177"/>
      <c r="O41" s="177"/>
      <c r="P41" s="177">
        <v>1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93"/>
      <c r="BZ41" s="193"/>
      <c r="CA41" s="248">
        <f t="shared" si="14"/>
        <v>1.74</v>
      </c>
    </row>
    <row r="42" spans="1:79">
      <c r="A42" s="599" t="s">
        <v>341</v>
      </c>
      <c r="B42" s="600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>
        <v>10</v>
      </c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>
        <v>0</v>
      </c>
      <c r="BX42" s="177">
        <v>40</v>
      </c>
      <c r="BY42" s="193"/>
      <c r="BZ42" s="193"/>
      <c r="CA42" s="248">
        <f t="shared" si="14"/>
        <v>12.02</v>
      </c>
    </row>
    <row r="43" spans="1:79">
      <c r="A43" s="599"/>
      <c r="B43" s="600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93"/>
      <c r="BZ43" s="193"/>
      <c r="CA43" s="248">
        <f t="shared" si="14"/>
        <v>0</v>
      </c>
    </row>
    <row r="44" spans="1:79">
      <c r="A44" s="599"/>
      <c r="B44" s="613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93"/>
      <c r="BZ44" s="193"/>
      <c r="CA44" s="248">
        <f t="shared" si="14"/>
        <v>0</v>
      </c>
    </row>
    <row r="45" spans="1:79">
      <c r="A45" s="612"/>
      <c r="B45" s="613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93"/>
      <c r="BZ45" s="193"/>
      <c r="CA45" s="248"/>
    </row>
    <row r="46" spans="1:79" hidden="1">
      <c r="A46" s="621"/>
      <c r="B46" s="622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93"/>
      <c r="BZ46" s="193"/>
      <c r="CA46" s="172"/>
    </row>
    <row r="47" spans="1:79" hidden="1">
      <c r="A47" s="612"/>
      <c r="B47" s="613"/>
      <c r="C47" s="177"/>
      <c r="D47" s="177">
        <f t="shared" ref="D47:BO47" si="15">SUM(D39:D45)</f>
        <v>0</v>
      </c>
      <c r="E47" s="177">
        <f t="shared" si="15"/>
        <v>0</v>
      </c>
      <c r="F47" s="177">
        <f t="shared" si="15"/>
        <v>60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6.9</v>
      </c>
      <c r="M47" s="177">
        <f t="shared" si="15"/>
        <v>10</v>
      </c>
      <c r="N47" s="177">
        <f t="shared" si="15"/>
        <v>2.94</v>
      </c>
      <c r="O47" s="177">
        <f t="shared" si="15"/>
        <v>0</v>
      </c>
      <c r="P47" s="177">
        <f t="shared" si="15"/>
        <v>1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4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0</v>
      </c>
      <c r="AO47" s="177">
        <f t="shared" si="15"/>
        <v>46</v>
      </c>
      <c r="AP47" s="177">
        <f t="shared" si="15"/>
        <v>0</v>
      </c>
      <c r="AQ47" s="177">
        <f t="shared" si="15"/>
        <v>0</v>
      </c>
      <c r="AR47" s="177">
        <f t="shared" si="15"/>
        <v>0</v>
      </c>
      <c r="AS47" s="177">
        <f t="shared" si="15"/>
        <v>0</v>
      </c>
      <c r="AT47" s="177">
        <f t="shared" si="15"/>
        <v>12</v>
      </c>
      <c r="AU47" s="177">
        <f t="shared" si="15"/>
        <v>0</v>
      </c>
      <c r="AV47" s="177">
        <f t="shared" si="15"/>
        <v>0</v>
      </c>
      <c r="AW47" s="177">
        <f t="shared" si="15"/>
        <v>0</v>
      </c>
      <c r="AX47" s="177">
        <f t="shared" si="15"/>
        <v>2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56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29</v>
      </c>
      <c r="BJ47" s="177">
        <f t="shared" si="15"/>
        <v>32</v>
      </c>
      <c r="BK47" s="177">
        <f t="shared" si="15"/>
        <v>10</v>
      </c>
      <c r="BL47" s="177">
        <f t="shared" si="15"/>
        <v>10</v>
      </c>
      <c r="BM47" s="177">
        <f t="shared" si="15"/>
        <v>0</v>
      </c>
      <c r="BN47" s="177">
        <f t="shared" si="15"/>
        <v>0</v>
      </c>
      <c r="BO47" s="177">
        <f t="shared" si="15"/>
        <v>10</v>
      </c>
      <c r="BP47" s="177">
        <f t="shared" ref="BP47:BZ47" si="16">SUM(BP39:BP45)</f>
        <v>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0</v>
      </c>
      <c r="BW47" s="177">
        <f t="shared" si="16"/>
        <v>0</v>
      </c>
      <c r="BX47" s="177">
        <f t="shared" si="16"/>
        <v>40</v>
      </c>
      <c r="BY47" s="193">
        <f t="shared" si="16"/>
        <v>0</v>
      </c>
      <c r="BZ47" s="193">
        <f t="shared" si="16"/>
        <v>0</v>
      </c>
      <c r="CA47" s="172"/>
    </row>
    <row r="48" spans="1:79" hidden="1">
      <c r="A48" s="614" t="s">
        <v>54</v>
      </c>
      <c r="B48" s="615"/>
      <c r="C48" s="177">
        <f>C49</f>
        <v>100</v>
      </c>
      <c r="D48" s="177">
        <f>C48</f>
        <v>100</v>
      </c>
      <c r="E48" s="177">
        <f t="shared" ref="E48:BP48" si="17">D48</f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 t="shared" si="17"/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si="17"/>
        <v>100</v>
      </c>
      <c r="BQ48" s="177">
        <f t="shared" ref="BQ48:BZ48" si="18">BP48</f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94">
        <f t="shared" si="18"/>
        <v>100</v>
      </c>
      <c r="BZ48" s="194">
        <f t="shared" si="18"/>
        <v>100</v>
      </c>
      <c r="CA48" s="172"/>
    </row>
    <row r="49" spans="1:79" ht="15.75" customHeight="1" thickBot="1">
      <c r="A49" s="616" t="s">
        <v>54</v>
      </c>
      <c r="B49" s="617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5.75" customHeight="1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44">
        <f>F47*F48/1000</f>
        <v>6</v>
      </c>
      <c r="G50" s="444">
        <f>G47*G48</f>
        <v>0</v>
      </c>
      <c r="H50" s="444">
        <f>H47*H48</f>
        <v>0</v>
      </c>
      <c r="I50" s="444">
        <f>I47*I48/1000</f>
        <v>0</v>
      </c>
      <c r="J50" s="444">
        <f>J47*J48/1000</f>
        <v>0</v>
      </c>
      <c r="K50" s="444">
        <f>K47*K48/1000</f>
        <v>0</v>
      </c>
      <c r="L50" s="444">
        <f t="shared" ref="L50:BV50" si="19">L47*L48/1000</f>
        <v>0.69</v>
      </c>
      <c r="M50" s="444">
        <f t="shared" si="19"/>
        <v>1</v>
      </c>
      <c r="N50" s="444">
        <f t="shared" si="19"/>
        <v>0.29399999999999998</v>
      </c>
      <c r="O50" s="444">
        <f t="shared" si="19"/>
        <v>0</v>
      </c>
      <c r="P50" s="444">
        <f t="shared" si="19"/>
        <v>0.1</v>
      </c>
      <c r="Q50" s="444">
        <f t="shared" si="19"/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0.4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0</v>
      </c>
      <c r="AO50" s="444">
        <f t="shared" si="19"/>
        <v>4.5999999999999996</v>
      </c>
      <c r="AP50" s="444">
        <f t="shared" si="19"/>
        <v>0</v>
      </c>
      <c r="AQ50" s="444">
        <f t="shared" si="19"/>
        <v>0</v>
      </c>
      <c r="AR50" s="444">
        <f t="shared" si="19"/>
        <v>0</v>
      </c>
      <c r="AS50" s="444">
        <f t="shared" si="19"/>
        <v>0</v>
      </c>
      <c r="AT50" s="444">
        <f t="shared" si="19"/>
        <v>1.2</v>
      </c>
      <c r="AU50" s="444">
        <f t="shared" si="19"/>
        <v>0</v>
      </c>
      <c r="AV50" s="444">
        <f t="shared" si="19"/>
        <v>0</v>
      </c>
      <c r="AW50" s="444">
        <f t="shared" si="19"/>
        <v>0</v>
      </c>
      <c r="AX50" s="444">
        <f t="shared" si="19"/>
        <v>0.2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5.6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2.9</v>
      </c>
      <c r="BJ50" s="444">
        <f t="shared" si="19"/>
        <v>3.2</v>
      </c>
      <c r="BK50" s="444">
        <f t="shared" si="19"/>
        <v>1</v>
      </c>
      <c r="BL50" s="444">
        <f t="shared" si="19"/>
        <v>1</v>
      </c>
      <c r="BM50" s="444">
        <f t="shared" si="19"/>
        <v>0</v>
      </c>
      <c r="BN50" s="444">
        <f t="shared" si="19"/>
        <v>0</v>
      </c>
      <c r="BO50" s="444">
        <f t="shared" si="19"/>
        <v>1</v>
      </c>
      <c r="BP50" s="444">
        <f>BP47*BP48/1000</f>
        <v>0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0</v>
      </c>
      <c r="BW50" s="444">
        <f>BW47*BW48/1000</f>
        <v>0</v>
      </c>
      <c r="BX50" s="444">
        <f>BX47*BX48/1000</f>
        <v>4</v>
      </c>
      <c r="BY50" s="401">
        <f>BY47*BY48/1000</f>
        <v>0</v>
      </c>
      <c r="BZ50" s="401">
        <f>BZ47*BZ48/1000</f>
        <v>0</v>
      </c>
      <c r="CA50" s="172"/>
    </row>
    <row r="51" spans="1:79" ht="15.75" customHeight="1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45">
        <f>ССЫЛКИ!D3</f>
        <v>590</v>
      </c>
      <c r="G51" s="445">
        <f>ССЫЛКИ!E3</f>
        <v>11</v>
      </c>
      <c r="H51" s="445">
        <f>ССЫЛКИ!F3</f>
        <v>400</v>
      </c>
      <c r="I51" s="445">
        <f>ССЫЛКИ!G3</f>
        <v>200</v>
      </c>
      <c r="J51" s="445">
        <f>ССЫЛКИ!H3</f>
        <v>105</v>
      </c>
      <c r="K51" s="445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402">
        <f>ССЫЛКИ!BX3</f>
        <v>580</v>
      </c>
      <c r="CA51" s="172"/>
    </row>
    <row r="52" spans="1:79" ht="15.75" customHeight="1">
      <c r="A52" s="593" t="s">
        <v>56</v>
      </c>
      <c r="B52" s="594"/>
      <c r="C52" s="446">
        <f>SUM(D52:BZ52)</f>
        <v>7441.9999999999991</v>
      </c>
      <c r="D52" s="421">
        <f t="shared" ref="D52:BZ52" si="20">D50*D51</f>
        <v>0</v>
      </c>
      <c r="E52" s="430">
        <f t="shared" si="20"/>
        <v>0</v>
      </c>
      <c r="F52" s="443">
        <f t="shared" si="20"/>
        <v>3540</v>
      </c>
      <c r="G52" s="444">
        <f t="shared" si="20"/>
        <v>0</v>
      </c>
      <c r="H52" s="444">
        <f t="shared" si="20"/>
        <v>0</v>
      </c>
      <c r="I52" s="444">
        <f t="shared" si="20"/>
        <v>0</v>
      </c>
      <c r="J52" s="444">
        <f t="shared" si="20"/>
        <v>0</v>
      </c>
      <c r="K52" s="444">
        <f t="shared" si="20"/>
        <v>0</v>
      </c>
      <c r="L52" s="444">
        <f t="shared" si="20"/>
        <v>92.46</v>
      </c>
      <c r="M52" s="444">
        <f t="shared" si="20"/>
        <v>79</v>
      </c>
      <c r="N52" s="444">
        <f t="shared" si="20"/>
        <v>2.94</v>
      </c>
      <c r="O52" s="444">
        <f t="shared" si="20"/>
        <v>0</v>
      </c>
      <c r="P52" s="444">
        <f t="shared" si="20"/>
        <v>95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76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0</v>
      </c>
      <c r="AO52" s="444">
        <f t="shared" si="20"/>
        <v>322</v>
      </c>
      <c r="AP52" s="444">
        <f t="shared" si="20"/>
        <v>0</v>
      </c>
      <c r="AQ52" s="444">
        <f t="shared" si="20"/>
        <v>0</v>
      </c>
      <c r="AR52" s="444">
        <f t="shared" si="20"/>
        <v>0</v>
      </c>
      <c r="AS52" s="444">
        <f t="shared" si="20"/>
        <v>0</v>
      </c>
      <c r="AT52" s="444">
        <f t="shared" si="20"/>
        <v>1164</v>
      </c>
      <c r="AU52" s="444">
        <f t="shared" si="20"/>
        <v>0</v>
      </c>
      <c r="AV52" s="444">
        <f t="shared" si="20"/>
        <v>0</v>
      </c>
      <c r="AW52" s="444">
        <f t="shared" si="20"/>
        <v>0</v>
      </c>
      <c r="AX52" s="444">
        <f t="shared" si="20"/>
        <v>66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1344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133.4</v>
      </c>
      <c r="BJ52" s="444">
        <f t="shared" si="20"/>
        <v>147.20000000000002</v>
      </c>
      <c r="BK52" s="444">
        <f t="shared" si="20"/>
        <v>35</v>
      </c>
      <c r="BL52" s="444">
        <f t="shared" si="20"/>
        <v>60</v>
      </c>
      <c r="BM52" s="444">
        <f t="shared" si="20"/>
        <v>0</v>
      </c>
      <c r="BN52" s="444">
        <f t="shared" si="20"/>
        <v>0</v>
      </c>
      <c r="BO52" s="444">
        <f t="shared" si="20"/>
        <v>53</v>
      </c>
      <c r="BP52" s="444">
        <f t="shared" si="20"/>
        <v>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0</v>
      </c>
      <c r="BW52" s="444">
        <f t="shared" si="20"/>
        <v>0</v>
      </c>
      <c r="BX52" s="444">
        <f t="shared" si="20"/>
        <v>232</v>
      </c>
      <c r="BY52" s="400">
        <f t="shared" si="20"/>
        <v>0</v>
      </c>
      <c r="BZ52" s="400">
        <f t="shared" si="20"/>
        <v>0</v>
      </c>
      <c r="CA52" s="172"/>
    </row>
    <row r="53" spans="1:79" ht="15.75">
      <c r="A53" s="593" t="s">
        <v>57</v>
      </c>
      <c r="B53" s="594"/>
      <c r="C53" s="447">
        <f>C52/C49</f>
        <v>74.419999999999987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idden="1">
      <c r="A54" s="1"/>
      <c r="B54" s="174" t="s">
        <v>292</v>
      </c>
      <c r="C54" s="1">
        <f>ROUND((((75-C53))*100+SUM(N39:N44)),4)</f>
        <v>60.94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idden="1">
      <c r="A55" s="612"/>
      <c r="B55" s="613"/>
      <c r="C55" s="177"/>
      <c r="D55" s="177">
        <f t="shared" ref="D55:K55" si="21">SUM(D39:D45)</f>
        <v>0</v>
      </c>
      <c r="E55" s="177">
        <f t="shared" si="21"/>
        <v>0</v>
      </c>
      <c r="F55" s="177">
        <f t="shared" si="21"/>
        <v>60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6.9</v>
      </c>
      <c r="M55" s="177">
        <f t="shared" ref="M55:BX55" si="22">SUM(M39:M45)</f>
        <v>10</v>
      </c>
      <c r="N55" s="177">
        <f t="shared" si="22"/>
        <v>2.94</v>
      </c>
      <c r="O55" s="177">
        <f t="shared" si="22"/>
        <v>0</v>
      </c>
      <c r="P55" s="177">
        <f t="shared" si="22"/>
        <v>1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4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0</v>
      </c>
      <c r="AO55" s="177">
        <f t="shared" si="22"/>
        <v>46</v>
      </c>
      <c r="AP55" s="177">
        <f t="shared" si="22"/>
        <v>0</v>
      </c>
      <c r="AQ55" s="177">
        <f t="shared" si="22"/>
        <v>0</v>
      </c>
      <c r="AR55" s="177">
        <f t="shared" si="22"/>
        <v>0</v>
      </c>
      <c r="AS55" s="177">
        <f t="shared" si="22"/>
        <v>0</v>
      </c>
      <c r="AT55" s="177">
        <f t="shared" si="22"/>
        <v>12</v>
      </c>
      <c r="AU55" s="177">
        <f t="shared" si="22"/>
        <v>0</v>
      </c>
      <c r="AV55" s="177">
        <f t="shared" si="22"/>
        <v>0</v>
      </c>
      <c r="AW55" s="177">
        <f t="shared" si="22"/>
        <v>0</v>
      </c>
      <c r="AX55" s="177">
        <f t="shared" si="22"/>
        <v>2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56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29</v>
      </c>
      <c r="BJ55" s="177">
        <f t="shared" si="22"/>
        <v>32</v>
      </c>
      <c r="BK55" s="177">
        <f t="shared" si="22"/>
        <v>10</v>
      </c>
      <c r="BL55" s="177">
        <f t="shared" si="22"/>
        <v>10</v>
      </c>
      <c r="BM55" s="177">
        <f t="shared" si="22"/>
        <v>0</v>
      </c>
      <c r="BN55" s="177">
        <f t="shared" si="22"/>
        <v>0</v>
      </c>
      <c r="BO55" s="177">
        <f t="shared" si="22"/>
        <v>10</v>
      </c>
      <c r="BP55" s="177">
        <f t="shared" si="22"/>
        <v>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0</v>
      </c>
      <c r="BW55" s="177">
        <f t="shared" si="22"/>
        <v>0</v>
      </c>
      <c r="BX55" s="177">
        <f t="shared" si="22"/>
        <v>40</v>
      </c>
      <c r="BY55" s="193">
        <f>SUM(BY35:BY43)</f>
        <v>0</v>
      </c>
      <c r="BZ55" s="193">
        <f>SUM(BZ35:BZ43)</f>
        <v>0</v>
      </c>
      <c r="CA55" s="172"/>
    </row>
    <row r="56" spans="1:79" hidden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 t="shared" si="23"/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94">
        <f t="shared" si="24"/>
        <v>100</v>
      </c>
      <c r="BZ56" s="194">
        <f t="shared" si="24"/>
        <v>100</v>
      </c>
      <c r="CA56" s="172"/>
    </row>
    <row r="57" spans="1:79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idden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6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0.69</v>
      </c>
      <c r="M58" s="181">
        <f t="shared" si="25"/>
        <v>1</v>
      </c>
      <c r="N58" s="181">
        <f t="shared" si="25"/>
        <v>0.29399999999999998</v>
      </c>
      <c r="O58" s="181">
        <f t="shared" si="25"/>
        <v>0</v>
      </c>
      <c r="P58" s="181">
        <f t="shared" si="25"/>
        <v>0.1</v>
      </c>
      <c r="Q58" s="181">
        <f t="shared" si="25"/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0.4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0</v>
      </c>
      <c r="AO58" s="181">
        <f t="shared" si="25"/>
        <v>4.5999999999999996</v>
      </c>
      <c r="AP58" s="181">
        <f t="shared" si="25"/>
        <v>0</v>
      </c>
      <c r="AQ58" s="181">
        <f t="shared" si="25"/>
        <v>0</v>
      </c>
      <c r="AR58" s="181">
        <f t="shared" si="25"/>
        <v>0</v>
      </c>
      <c r="AS58" s="181">
        <f t="shared" si="25"/>
        <v>0</v>
      </c>
      <c r="AT58" s="181">
        <f t="shared" si="25"/>
        <v>1.2</v>
      </c>
      <c r="AU58" s="181">
        <f t="shared" si="25"/>
        <v>0</v>
      </c>
      <c r="AV58" s="181">
        <f t="shared" si="25"/>
        <v>0</v>
      </c>
      <c r="AW58" s="181">
        <f t="shared" si="25"/>
        <v>0</v>
      </c>
      <c r="AX58" s="181">
        <f t="shared" si="25"/>
        <v>0.2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5.6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2.9</v>
      </c>
      <c r="BJ58" s="181">
        <f t="shared" si="25"/>
        <v>3.2</v>
      </c>
      <c r="BK58" s="181">
        <f t="shared" si="25"/>
        <v>1</v>
      </c>
      <c r="BL58" s="181">
        <f t="shared" si="25"/>
        <v>1</v>
      </c>
      <c r="BM58" s="181">
        <f t="shared" si="25"/>
        <v>0</v>
      </c>
      <c r="BN58" s="181">
        <f t="shared" si="25"/>
        <v>0</v>
      </c>
      <c r="BO58" s="181">
        <f t="shared" si="25"/>
        <v>1</v>
      </c>
      <c r="BP58" s="181">
        <f>BP55*BP56/1000</f>
        <v>0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  <c r="CA58" s="172"/>
    </row>
    <row r="59" spans="1:79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idden="1">
      <c r="A60" s="618" t="s">
        <v>56</v>
      </c>
      <c r="B60" s="619"/>
      <c r="C60" s="189">
        <f>SUM(D60:BZ60)</f>
        <v>7441.9999999999991</v>
      </c>
      <c r="D60" s="183">
        <f>D58*D59</f>
        <v>0</v>
      </c>
      <c r="E60" s="183">
        <f t="shared" ref="E60:BP60" si="26">E58*E59</f>
        <v>0</v>
      </c>
      <c r="F60" s="180">
        <f>F58*F59</f>
        <v>3540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92.46</v>
      </c>
      <c r="M60" s="191">
        <f t="shared" si="26"/>
        <v>79</v>
      </c>
      <c r="N60" s="191">
        <f t="shared" si="26"/>
        <v>2.94</v>
      </c>
      <c r="O60" s="191">
        <f t="shared" si="26"/>
        <v>0</v>
      </c>
      <c r="P60" s="191">
        <f t="shared" si="26"/>
        <v>95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76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0</v>
      </c>
      <c r="AO60" s="191">
        <f t="shared" si="26"/>
        <v>322</v>
      </c>
      <c r="AP60" s="191">
        <f t="shared" si="26"/>
        <v>0</v>
      </c>
      <c r="AQ60" s="191">
        <f t="shared" si="26"/>
        <v>0</v>
      </c>
      <c r="AR60" s="191">
        <f t="shared" si="26"/>
        <v>0</v>
      </c>
      <c r="AS60" s="191">
        <f t="shared" si="26"/>
        <v>0</v>
      </c>
      <c r="AT60" s="191">
        <f t="shared" si="26"/>
        <v>1164</v>
      </c>
      <c r="AU60" s="191">
        <f t="shared" si="26"/>
        <v>0</v>
      </c>
      <c r="AV60" s="191">
        <f t="shared" si="26"/>
        <v>0</v>
      </c>
      <c r="AW60" s="191">
        <f t="shared" si="26"/>
        <v>0</v>
      </c>
      <c r="AX60" s="191">
        <f t="shared" si="26"/>
        <v>66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1344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133.4</v>
      </c>
      <c r="BJ60" s="191">
        <f t="shared" si="26"/>
        <v>147.20000000000002</v>
      </c>
      <c r="BK60" s="191">
        <f t="shared" si="26"/>
        <v>35</v>
      </c>
      <c r="BL60" s="191">
        <f t="shared" si="26"/>
        <v>60</v>
      </c>
      <c r="BM60" s="191">
        <f t="shared" si="26"/>
        <v>0</v>
      </c>
      <c r="BN60" s="191">
        <f t="shared" si="26"/>
        <v>0</v>
      </c>
      <c r="BO60" s="191">
        <f t="shared" si="26"/>
        <v>53</v>
      </c>
      <c r="BP60" s="191">
        <f t="shared" si="26"/>
        <v>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0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idden="1">
      <c r="A61" s="618" t="s">
        <v>57</v>
      </c>
      <c r="B61" s="620"/>
      <c r="C61" s="190">
        <f>C60/C57</f>
        <v>74.419999999999987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>
        <f>ROUND((((71.71-C22))*100+SUM(N39:N41)),4)</f>
        <v>-268.06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1"/>
      <c r="B63" s="25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5" t="s">
        <v>59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52">
    <mergeCell ref="D37:BX37"/>
    <mergeCell ref="D6:BX6"/>
    <mergeCell ref="A20:B20"/>
    <mergeCell ref="A21:B21"/>
    <mergeCell ref="A22:B22"/>
    <mergeCell ref="A37:B38"/>
    <mergeCell ref="A29:B29"/>
    <mergeCell ref="A30:B30"/>
    <mergeCell ref="A31:B31"/>
    <mergeCell ref="A32:B32"/>
    <mergeCell ref="A15:B15"/>
    <mergeCell ref="A33:B33"/>
    <mergeCell ref="A13:B13"/>
    <mergeCell ref="A1:BK1"/>
    <mergeCell ref="A2:BK2"/>
    <mergeCell ref="B3:BK3"/>
    <mergeCell ref="C4:BX4"/>
    <mergeCell ref="A19:B19"/>
    <mergeCell ref="A6:B7"/>
    <mergeCell ref="A16:B16"/>
    <mergeCell ref="A18:B18"/>
    <mergeCell ref="A17:B17"/>
    <mergeCell ref="A11:B11"/>
    <mergeCell ref="A9:B9"/>
    <mergeCell ref="A8:B8"/>
    <mergeCell ref="L5:AB5"/>
    <mergeCell ref="A12:B12"/>
    <mergeCell ref="A14:B14"/>
    <mergeCell ref="A49:B49"/>
    <mergeCell ref="A50:B50"/>
    <mergeCell ref="A51:B51"/>
    <mergeCell ref="A61:B61"/>
    <mergeCell ref="A52:B52"/>
    <mergeCell ref="A53:B53"/>
    <mergeCell ref="A55:B55"/>
    <mergeCell ref="A56:B56"/>
    <mergeCell ref="A57:B57"/>
    <mergeCell ref="A60:B60"/>
    <mergeCell ref="A58:B58"/>
    <mergeCell ref="A59:B59"/>
    <mergeCell ref="A47:B47"/>
    <mergeCell ref="A48:B48"/>
    <mergeCell ref="A34:B34"/>
    <mergeCell ref="A28:B28"/>
    <mergeCell ref="A44:B44"/>
    <mergeCell ref="A45:B45"/>
    <mergeCell ref="A39:B39"/>
    <mergeCell ref="A40:B40"/>
    <mergeCell ref="A41:B41"/>
    <mergeCell ref="A42:B42"/>
    <mergeCell ref="A43:B43"/>
    <mergeCell ref="A46:B46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7"/>
  <sheetViews>
    <sheetView zoomScale="80" zoomScaleNormal="80" workbookViewId="0">
      <selection activeCell="AD23" sqref="AD23"/>
    </sheetView>
  </sheetViews>
  <sheetFormatPr defaultColWidth="14" defaultRowHeight="14.25"/>
  <cols>
    <col min="2" max="2" width="22.125" customWidth="1"/>
    <col min="3" max="3" width="8.375" bestFit="1" customWidth="1"/>
    <col min="4" max="4" width="7.375" hidden="1" customWidth="1"/>
    <col min="5" max="6" width="8.375" hidden="1" customWidth="1"/>
    <col min="7" max="7" width="7.375" hidden="1" customWidth="1"/>
    <col min="8" max="11" width="8.375" hidden="1" customWidth="1"/>
    <col min="12" max="12" width="9.125" bestFit="1" customWidth="1"/>
    <col min="13" max="14" width="8" bestFit="1" customWidth="1"/>
    <col min="15" max="15" width="8.375" hidden="1" customWidth="1"/>
    <col min="16" max="16" width="9.125" bestFit="1" customWidth="1"/>
    <col min="17" max="17" width="8" hidden="1" customWidth="1"/>
    <col min="18" max="18" width="9.125" hidden="1" customWidth="1"/>
    <col min="19" max="19" width="9.5" bestFit="1" customWidth="1"/>
    <col min="20" max="20" width="9.125" bestFit="1" customWidth="1"/>
    <col min="21" max="24" width="9.125" hidden="1" customWidth="1"/>
    <col min="25" max="25" width="8" hidden="1" customWidth="1"/>
    <col min="26" max="26" width="9.125" hidden="1" customWidth="1"/>
    <col min="27" max="27" width="9.5" bestFit="1" customWidth="1"/>
    <col min="28" max="28" width="9" hidden="1" customWidth="1"/>
    <col min="29" max="29" width="9.125" bestFit="1" customWidth="1"/>
    <col min="30" max="30" width="9.5" bestFit="1" customWidth="1"/>
    <col min="31" max="32" width="7.375" hidden="1" customWidth="1"/>
    <col min="33" max="33" width="8.75" bestFit="1" customWidth="1"/>
    <col min="34" max="37" width="7.375" hidden="1" customWidth="1"/>
    <col min="38" max="38" width="7.75" hidden="1" customWidth="1"/>
    <col min="39" max="41" width="7.375" hidden="1" customWidth="1"/>
    <col min="42" max="44" width="8.375" hidden="1" customWidth="1"/>
    <col min="45" max="45" width="7.375" hidden="1" customWidth="1"/>
    <col min="46" max="46" width="9.125" bestFit="1" customWidth="1"/>
    <col min="47" max="47" width="7.375" hidden="1" customWidth="1"/>
    <col min="48" max="48" width="8.375" bestFit="1" customWidth="1"/>
    <col min="49" max="53" width="8.375" hidden="1" customWidth="1"/>
    <col min="54" max="54" width="9.25" bestFit="1" customWidth="1"/>
    <col min="55" max="55" width="8.375" hidden="1" customWidth="1"/>
    <col min="56" max="56" width="9" hidden="1" customWidth="1"/>
    <col min="57" max="57" width="9.5" hidden="1" customWidth="1"/>
    <col min="58" max="59" width="8.375" hidden="1" customWidth="1"/>
    <col min="60" max="60" width="9.5" bestFit="1" customWidth="1"/>
    <col min="61" max="61" width="8" hidden="1" customWidth="1"/>
    <col min="62" max="62" width="8.375" bestFit="1" customWidth="1"/>
    <col min="63" max="63" width="8" bestFit="1" customWidth="1"/>
    <col min="64" max="64" width="7.75" customWidth="1"/>
    <col min="65" max="66" width="8.375" hidden="1" customWidth="1"/>
    <col min="67" max="67" width="7.375" hidden="1" customWidth="1"/>
    <col min="68" max="72" width="8.375" hidden="1" customWidth="1"/>
    <col min="73" max="73" width="9" hidden="1" customWidth="1"/>
    <col min="74" max="74" width="9.5" bestFit="1" customWidth="1"/>
    <col min="75" max="75" width="7.375" hidden="1" customWidth="1"/>
    <col min="76" max="76" width="8.375" bestFit="1" customWidth="1"/>
    <col min="77" max="77" width="8.375" hidden="1" customWidth="1"/>
    <col min="78" max="78" width="9.5" hidden="1" customWidth="1"/>
    <col min="79" max="79" width="8.125" hidden="1" customWidth="1"/>
  </cols>
  <sheetData>
    <row r="1" spans="1:79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79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79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79" ht="25.5" customHeight="1">
      <c r="B4" s="31">
        <v>30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79" ht="24" customHeight="1">
      <c r="A5" s="647" t="s">
        <v>290</v>
      </c>
      <c r="B5" s="647"/>
      <c r="C5" s="30"/>
      <c r="D5" s="30"/>
      <c r="E5" s="30"/>
      <c r="F5" s="30"/>
      <c r="G5" s="30"/>
      <c r="H5" s="30"/>
      <c r="I5" s="30"/>
      <c r="J5" s="30"/>
      <c r="K5" s="32"/>
      <c r="L5" s="648" t="str">
        <f>VLOOKUP(B4,Общее_количество_учащихся,2,FALSE)</f>
        <v>Среда</v>
      </c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79" ht="13.9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79" ht="174.75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27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79" ht="15">
      <c r="A8" s="640" t="s">
        <v>92</v>
      </c>
      <c r="B8" s="641"/>
      <c r="C8" s="43"/>
      <c r="D8" s="35"/>
      <c r="E8" s="35"/>
      <c r="F8" s="35"/>
      <c r="G8" s="35"/>
      <c r="H8" s="35"/>
      <c r="I8" s="35"/>
      <c r="J8" s="35"/>
      <c r="K8" s="35"/>
      <c r="L8" s="290">
        <v>2.4</v>
      </c>
      <c r="M8" s="290"/>
      <c r="N8" s="290">
        <v>1.78</v>
      </c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>
        <v>60</v>
      </c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>
        <v>2</v>
      </c>
      <c r="AU8" s="290"/>
      <c r="AV8" s="290">
        <v>70</v>
      </c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>
        <v>187</v>
      </c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35"/>
      <c r="BZ8" s="35"/>
      <c r="CA8" s="247">
        <f t="shared" ref="CA8:CA13" si="0">SUMPRODUCT($E8:$BZ8,$E$51:$BZ$51)/1000</f>
        <v>43.931400000000004</v>
      </c>
    </row>
    <row r="9" spans="1:79" ht="15">
      <c r="A9" s="638" t="s">
        <v>301</v>
      </c>
      <c r="B9" s="639"/>
      <c r="C9" s="35"/>
      <c r="D9" s="35"/>
      <c r="E9" s="35"/>
      <c r="F9" s="35"/>
      <c r="G9" s="35"/>
      <c r="H9" s="35"/>
      <c r="I9" s="35"/>
      <c r="J9" s="35"/>
      <c r="K9" s="35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>
        <v>40</v>
      </c>
      <c r="BY9" s="35"/>
      <c r="BZ9" s="35"/>
      <c r="CA9" s="247">
        <f t="shared" si="0"/>
        <v>2.3199999999999998</v>
      </c>
    </row>
    <row r="10" spans="1:79" ht="15">
      <c r="A10" s="319" t="s">
        <v>286</v>
      </c>
      <c r="B10" s="286"/>
      <c r="C10" s="15"/>
      <c r="D10" s="15"/>
      <c r="E10" s="15"/>
      <c r="F10" s="15"/>
      <c r="G10" s="15"/>
      <c r="H10" s="15"/>
      <c r="I10" s="15"/>
      <c r="J10" s="15"/>
      <c r="K10" s="15"/>
      <c r="L10" s="326"/>
      <c r="M10" s="326">
        <v>10</v>
      </c>
      <c r="N10" s="326"/>
      <c r="O10" s="326"/>
      <c r="P10" s="326">
        <v>1</v>
      </c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O10" s="326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5"/>
      <c r="BZ10" s="35"/>
      <c r="CA10" s="247">
        <f t="shared" si="0"/>
        <v>1.74</v>
      </c>
    </row>
    <row r="11" spans="1:79" ht="15">
      <c r="A11" s="642" t="s">
        <v>45</v>
      </c>
      <c r="B11" s="643"/>
      <c r="C11" s="35"/>
      <c r="D11" s="35"/>
      <c r="E11" s="35"/>
      <c r="F11" s="35"/>
      <c r="G11" s="35"/>
      <c r="H11" s="35"/>
      <c r="I11" s="35"/>
      <c r="J11" s="35"/>
      <c r="K11" s="35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>
        <v>113</v>
      </c>
      <c r="BW11" s="290"/>
      <c r="BX11" s="290"/>
      <c r="BY11" s="35"/>
      <c r="BZ11" s="35"/>
      <c r="CA11" s="247">
        <f t="shared" si="0"/>
        <v>12.43</v>
      </c>
    </row>
    <row r="12" spans="1:79" ht="15">
      <c r="A12" s="638" t="s">
        <v>53</v>
      </c>
      <c r="B12" s="639"/>
      <c r="C12" s="35"/>
      <c r="D12" s="35"/>
      <c r="E12" s="35"/>
      <c r="F12" s="35"/>
      <c r="G12" s="35"/>
      <c r="H12" s="35"/>
      <c r="I12" s="35"/>
      <c r="J12" s="35"/>
      <c r="K12" s="35"/>
      <c r="L12" s="290"/>
      <c r="M12" s="290"/>
      <c r="N12" s="290"/>
      <c r="O12" s="290"/>
      <c r="P12" s="290"/>
      <c r="Q12" s="290"/>
      <c r="R12" s="290"/>
      <c r="S12" s="290">
        <v>33.33</v>
      </c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1"/>
      <c r="BZ12" s="35"/>
      <c r="CA12" s="247">
        <f t="shared" si="0"/>
        <v>13.998599999999998</v>
      </c>
    </row>
    <row r="13" spans="1:79" ht="15">
      <c r="A13" s="638"/>
      <c r="B13" s="639"/>
      <c r="C13" s="35"/>
      <c r="D13" s="35"/>
      <c r="E13" s="35"/>
      <c r="F13" s="35"/>
      <c r="G13" s="35"/>
      <c r="H13" s="35"/>
      <c r="I13" s="35"/>
      <c r="J13" s="35"/>
      <c r="K13" s="35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35"/>
      <c r="BZ13" s="35"/>
      <c r="CA13" s="247">
        <f t="shared" si="0"/>
        <v>0</v>
      </c>
    </row>
    <row r="14" spans="1:79" ht="15">
      <c r="A14" s="638"/>
      <c r="B14" s="639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79" ht="15" hidden="1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79" ht="15" hidden="1">
      <c r="A16" s="638"/>
      <c r="B16" s="639"/>
      <c r="C16" s="35"/>
      <c r="D16" s="35">
        <f t="shared" ref="D16:BO16" si="1">SUM(D8:D14)</f>
        <v>0</v>
      </c>
      <c r="E16" s="35">
        <f t="shared" si="1"/>
        <v>0</v>
      </c>
      <c r="F16" s="35">
        <f t="shared" si="1"/>
        <v>0</v>
      </c>
      <c r="G16" s="35">
        <f t="shared" si="1"/>
        <v>0</v>
      </c>
      <c r="H16" s="35">
        <f t="shared" si="1"/>
        <v>0</v>
      </c>
      <c r="I16" s="35">
        <f t="shared" si="1"/>
        <v>0</v>
      </c>
      <c r="J16" s="35">
        <f t="shared" si="1"/>
        <v>0</v>
      </c>
      <c r="K16" s="35">
        <f t="shared" si="1"/>
        <v>0</v>
      </c>
      <c r="L16" s="35">
        <f t="shared" si="1"/>
        <v>2.4</v>
      </c>
      <c r="M16" s="35">
        <f t="shared" si="1"/>
        <v>10</v>
      </c>
      <c r="N16" s="35">
        <f t="shared" si="1"/>
        <v>1.78</v>
      </c>
      <c r="O16" s="35">
        <f t="shared" si="1"/>
        <v>0</v>
      </c>
      <c r="P16" s="35">
        <f t="shared" si="1"/>
        <v>1</v>
      </c>
      <c r="Q16" s="35">
        <f t="shared" si="1"/>
        <v>0</v>
      </c>
      <c r="R16" s="35">
        <f t="shared" si="1"/>
        <v>0</v>
      </c>
      <c r="S16" s="35">
        <f t="shared" si="1"/>
        <v>33.33</v>
      </c>
      <c r="T16" s="35">
        <f t="shared" si="1"/>
        <v>0</v>
      </c>
      <c r="U16" s="35">
        <f t="shared" si="1"/>
        <v>0</v>
      </c>
      <c r="V16" s="35">
        <f t="shared" si="1"/>
        <v>0</v>
      </c>
      <c r="W16" s="35">
        <f t="shared" si="1"/>
        <v>0</v>
      </c>
      <c r="X16" s="35">
        <f t="shared" si="1"/>
        <v>0</v>
      </c>
      <c r="Y16" s="35">
        <f t="shared" si="1"/>
        <v>0</v>
      </c>
      <c r="Z16" s="35">
        <f t="shared" si="1"/>
        <v>0</v>
      </c>
      <c r="AA16" s="35">
        <f t="shared" si="1"/>
        <v>0</v>
      </c>
      <c r="AB16" s="35">
        <f t="shared" si="1"/>
        <v>0</v>
      </c>
      <c r="AC16" s="35">
        <f t="shared" si="1"/>
        <v>0</v>
      </c>
      <c r="AD16" s="35">
        <f t="shared" si="1"/>
        <v>60</v>
      </c>
      <c r="AE16" s="35">
        <f t="shared" si="1"/>
        <v>0</v>
      </c>
      <c r="AF16" s="35">
        <f t="shared" si="1"/>
        <v>0</v>
      </c>
      <c r="AG16" s="35">
        <f t="shared" si="1"/>
        <v>0</v>
      </c>
      <c r="AH16" s="35">
        <f t="shared" si="1"/>
        <v>0</v>
      </c>
      <c r="AI16" s="35">
        <f t="shared" si="1"/>
        <v>0</v>
      </c>
      <c r="AJ16" s="35">
        <f t="shared" si="1"/>
        <v>0</v>
      </c>
      <c r="AK16" s="35">
        <f t="shared" si="1"/>
        <v>0</v>
      </c>
      <c r="AL16" s="35">
        <f t="shared" si="1"/>
        <v>0</v>
      </c>
      <c r="AM16" s="35">
        <f t="shared" si="1"/>
        <v>0</v>
      </c>
      <c r="AN16" s="35">
        <f t="shared" si="1"/>
        <v>0</v>
      </c>
      <c r="AO16" s="35">
        <f t="shared" si="1"/>
        <v>0</v>
      </c>
      <c r="AP16" s="35">
        <f t="shared" si="1"/>
        <v>0</v>
      </c>
      <c r="AQ16" s="35">
        <f t="shared" si="1"/>
        <v>0</v>
      </c>
      <c r="AR16" s="35">
        <f t="shared" si="1"/>
        <v>0</v>
      </c>
      <c r="AS16" s="35">
        <f t="shared" si="1"/>
        <v>0</v>
      </c>
      <c r="AT16" s="35">
        <f t="shared" si="1"/>
        <v>2</v>
      </c>
      <c r="AU16" s="35">
        <f t="shared" si="1"/>
        <v>0</v>
      </c>
      <c r="AV16" s="35">
        <f t="shared" si="1"/>
        <v>70</v>
      </c>
      <c r="AW16" s="35">
        <f t="shared" si="1"/>
        <v>0</v>
      </c>
      <c r="AX16" s="35">
        <f t="shared" si="1"/>
        <v>0</v>
      </c>
      <c r="AY16" s="35">
        <f t="shared" si="1"/>
        <v>0</v>
      </c>
      <c r="AZ16" s="35">
        <f t="shared" si="1"/>
        <v>0</v>
      </c>
      <c r="BA16" s="35">
        <f t="shared" si="1"/>
        <v>0</v>
      </c>
      <c r="BB16" s="35">
        <f t="shared" si="1"/>
        <v>0</v>
      </c>
      <c r="BC16" s="35">
        <f t="shared" si="1"/>
        <v>0</v>
      </c>
      <c r="BD16" s="35">
        <f t="shared" si="1"/>
        <v>0</v>
      </c>
      <c r="BE16" s="35">
        <f t="shared" si="1"/>
        <v>0</v>
      </c>
      <c r="BF16" s="35">
        <f t="shared" si="1"/>
        <v>0</v>
      </c>
      <c r="BG16" s="35">
        <f t="shared" si="1"/>
        <v>0</v>
      </c>
      <c r="BH16" s="35">
        <f t="shared" si="1"/>
        <v>0</v>
      </c>
      <c r="BI16" s="35">
        <f t="shared" si="1"/>
        <v>0</v>
      </c>
      <c r="BJ16" s="35">
        <f t="shared" si="1"/>
        <v>187</v>
      </c>
      <c r="BK16" s="35">
        <f t="shared" si="1"/>
        <v>0</v>
      </c>
      <c r="BL16" s="35">
        <f t="shared" si="1"/>
        <v>0</v>
      </c>
      <c r="BM16" s="35">
        <f t="shared" si="1"/>
        <v>0</v>
      </c>
      <c r="BN16" s="35">
        <f t="shared" si="1"/>
        <v>0</v>
      </c>
      <c r="BO16" s="35">
        <f t="shared" si="1"/>
        <v>0</v>
      </c>
      <c r="BP16" s="35">
        <f t="shared" ref="BP16:BZ16" si="2">SUM(BP8:BP14)</f>
        <v>0</v>
      </c>
      <c r="BQ16" s="35">
        <f t="shared" si="2"/>
        <v>0</v>
      </c>
      <c r="BR16" s="35">
        <f t="shared" si="2"/>
        <v>0</v>
      </c>
      <c r="BS16" s="35">
        <f t="shared" si="2"/>
        <v>0</v>
      </c>
      <c r="BT16" s="35">
        <f t="shared" si="2"/>
        <v>0</v>
      </c>
      <c r="BU16" s="35">
        <f t="shared" si="2"/>
        <v>0</v>
      </c>
      <c r="BV16" s="35">
        <f t="shared" si="2"/>
        <v>113</v>
      </c>
      <c r="BW16" s="35">
        <f t="shared" si="2"/>
        <v>0</v>
      </c>
      <c r="BX16" s="35">
        <f t="shared" si="2"/>
        <v>40</v>
      </c>
      <c r="BY16" s="35">
        <f t="shared" si="2"/>
        <v>0</v>
      </c>
      <c r="BZ16" s="35">
        <f t="shared" si="2"/>
        <v>0</v>
      </c>
    </row>
    <row r="17" spans="1:79" ht="15" hidden="1">
      <c r="A17" s="634" t="s">
        <v>54</v>
      </c>
      <c r="B17" s="635"/>
      <c r="C17" s="36">
        <f>C18</f>
        <v>100</v>
      </c>
      <c r="D17" s="36">
        <f t="shared" ref="D17:BO17" si="3">C17</f>
        <v>100</v>
      </c>
      <c r="E17" s="36">
        <f t="shared" si="3"/>
        <v>100</v>
      </c>
      <c r="F17" s="36">
        <f t="shared" si="3"/>
        <v>100</v>
      </c>
      <c r="G17" s="36">
        <f t="shared" si="3"/>
        <v>100</v>
      </c>
      <c r="H17" s="36">
        <f t="shared" si="3"/>
        <v>100</v>
      </c>
      <c r="I17" s="36">
        <f t="shared" si="3"/>
        <v>100</v>
      </c>
      <c r="J17" s="36">
        <f t="shared" si="3"/>
        <v>100</v>
      </c>
      <c r="K17" s="36">
        <f t="shared" si="3"/>
        <v>100</v>
      </c>
      <c r="L17" s="36">
        <f t="shared" si="3"/>
        <v>100</v>
      </c>
      <c r="M17" s="36">
        <f t="shared" si="3"/>
        <v>100</v>
      </c>
      <c r="N17" s="36">
        <f t="shared" si="3"/>
        <v>100</v>
      </c>
      <c r="O17" s="36">
        <f t="shared" si="3"/>
        <v>100</v>
      </c>
      <c r="P17" s="36">
        <f t="shared" si="3"/>
        <v>100</v>
      </c>
      <c r="Q17" s="36">
        <f t="shared" si="3"/>
        <v>100</v>
      </c>
      <c r="R17" s="36">
        <f t="shared" si="3"/>
        <v>100</v>
      </c>
      <c r="S17" s="36">
        <f t="shared" si="3"/>
        <v>100</v>
      </c>
      <c r="T17" s="36">
        <f t="shared" si="3"/>
        <v>100</v>
      </c>
      <c r="U17" s="36">
        <f t="shared" si="3"/>
        <v>100</v>
      </c>
      <c r="V17" s="36">
        <f t="shared" si="3"/>
        <v>100</v>
      </c>
      <c r="W17" s="36">
        <f t="shared" si="3"/>
        <v>100</v>
      </c>
      <c r="X17" s="36">
        <f t="shared" si="3"/>
        <v>100</v>
      </c>
      <c r="Y17" s="36">
        <f t="shared" si="3"/>
        <v>100</v>
      </c>
      <c r="Z17" s="36">
        <f t="shared" si="3"/>
        <v>100</v>
      </c>
      <c r="AA17" s="36">
        <f t="shared" si="3"/>
        <v>100</v>
      </c>
      <c r="AB17" s="36">
        <f t="shared" si="3"/>
        <v>100</v>
      </c>
      <c r="AC17" s="36">
        <f t="shared" si="3"/>
        <v>100</v>
      </c>
      <c r="AD17" s="36">
        <f t="shared" si="3"/>
        <v>100</v>
      </c>
      <c r="AE17" s="36">
        <f t="shared" si="3"/>
        <v>100</v>
      </c>
      <c r="AF17" s="36">
        <f t="shared" si="3"/>
        <v>100</v>
      </c>
      <c r="AG17" s="36">
        <f t="shared" si="3"/>
        <v>100</v>
      </c>
      <c r="AH17" s="36">
        <f t="shared" si="3"/>
        <v>100</v>
      </c>
      <c r="AI17" s="36">
        <f t="shared" si="3"/>
        <v>100</v>
      </c>
      <c r="AJ17" s="36">
        <f t="shared" si="3"/>
        <v>100</v>
      </c>
      <c r="AK17" s="36">
        <f t="shared" si="3"/>
        <v>100</v>
      </c>
      <c r="AL17" s="36">
        <f t="shared" si="3"/>
        <v>100</v>
      </c>
      <c r="AM17" s="36">
        <f t="shared" si="3"/>
        <v>100</v>
      </c>
      <c r="AN17" s="36">
        <f t="shared" si="3"/>
        <v>100</v>
      </c>
      <c r="AO17" s="36">
        <f t="shared" si="3"/>
        <v>100</v>
      </c>
      <c r="AP17" s="36">
        <f t="shared" si="3"/>
        <v>100</v>
      </c>
      <c r="AQ17" s="36">
        <f t="shared" si="3"/>
        <v>100</v>
      </c>
      <c r="AR17" s="36">
        <f t="shared" si="3"/>
        <v>100</v>
      </c>
      <c r="AS17" s="36">
        <f t="shared" si="3"/>
        <v>100</v>
      </c>
      <c r="AT17" s="36">
        <f t="shared" si="3"/>
        <v>100</v>
      </c>
      <c r="AU17" s="36">
        <f t="shared" si="3"/>
        <v>100</v>
      </c>
      <c r="AV17" s="36">
        <f t="shared" si="3"/>
        <v>100</v>
      </c>
      <c r="AW17" s="36">
        <f t="shared" si="3"/>
        <v>100</v>
      </c>
      <c r="AX17" s="36">
        <f t="shared" si="3"/>
        <v>100</v>
      </c>
      <c r="AY17" s="36">
        <f t="shared" si="3"/>
        <v>100</v>
      </c>
      <c r="AZ17" s="36">
        <f t="shared" si="3"/>
        <v>100</v>
      </c>
      <c r="BA17" s="36">
        <f t="shared" si="3"/>
        <v>100</v>
      </c>
      <c r="BB17" s="36">
        <f t="shared" si="3"/>
        <v>100</v>
      </c>
      <c r="BC17" s="36">
        <f t="shared" si="3"/>
        <v>100</v>
      </c>
      <c r="BD17" s="36">
        <f t="shared" si="3"/>
        <v>100</v>
      </c>
      <c r="BE17" s="36">
        <f t="shared" si="3"/>
        <v>100</v>
      </c>
      <c r="BF17" s="36">
        <f t="shared" si="3"/>
        <v>100</v>
      </c>
      <c r="BG17" s="36">
        <f t="shared" si="3"/>
        <v>100</v>
      </c>
      <c r="BH17" s="36">
        <f t="shared" si="3"/>
        <v>100</v>
      </c>
      <c r="BI17" s="36">
        <f t="shared" si="3"/>
        <v>100</v>
      </c>
      <c r="BJ17" s="36">
        <f t="shared" si="3"/>
        <v>100</v>
      </c>
      <c r="BK17" s="36">
        <f t="shared" si="3"/>
        <v>100</v>
      </c>
      <c r="BL17" s="36">
        <f t="shared" si="3"/>
        <v>100</v>
      </c>
      <c r="BM17" s="36">
        <f t="shared" si="3"/>
        <v>100</v>
      </c>
      <c r="BN17" s="36">
        <f t="shared" si="3"/>
        <v>100</v>
      </c>
      <c r="BO17" s="36">
        <f t="shared" si="3"/>
        <v>100</v>
      </c>
      <c r="BP17" s="36">
        <f t="shared" ref="BP17:BZ17" si="4">BO17</f>
        <v>100</v>
      </c>
      <c r="BQ17" s="36">
        <f t="shared" si="4"/>
        <v>100</v>
      </c>
      <c r="BR17" s="36">
        <f t="shared" si="4"/>
        <v>100</v>
      </c>
      <c r="BS17" s="36">
        <f t="shared" si="4"/>
        <v>100</v>
      </c>
      <c r="BT17" s="36">
        <f t="shared" si="4"/>
        <v>100</v>
      </c>
      <c r="BU17" s="36">
        <f t="shared" si="4"/>
        <v>100</v>
      </c>
      <c r="BV17" s="36">
        <f t="shared" si="4"/>
        <v>100</v>
      </c>
      <c r="BW17" s="36">
        <f t="shared" si="4"/>
        <v>100</v>
      </c>
      <c r="BX17" s="36">
        <f t="shared" si="4"/>
        <v>100</v>
      </c>
      <c r="BY17" s="36">
        <f t="shared" si="4"/>
        <v>100</v>
      </c>
      <c r="BZ17" s="36">
        <f t="shared" si="4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P19" si="5">D16*D17/1000</f>
        <v>0</v>
      </c>
      <c r="E19" s="432">
        <f t="shared" si="5"/>
        <v>0</v>
      </c>
      <c r="F19" s="432">
        <f t="shared" si="5"/>
        <v>0</v>
      </c>
      <c r="G19" s="432">
        <f>G16*G17</f>
        <v>0</v>
      </c>
      <c r="H19" s="432">
        <f t="shared" si="5"/>
        <v>0</v>
      </c>
      <c r="I19" s="432">
        <f t="shared" si="5"/>
        <v>0</v>
      </c>
      <c r="J19" s="432">
        <f t="shared" si="5"/>
        <v>0</v>
      </c>
      <c r="K19" s="432">
        <f t="shared" si="5"/>
        <v>0</v>
      </c>
      <c r="L19" s="444">
        <f t="shared" si="5"/>
        <v>0.24</v>
      </c>
      <c r="M19" s="444">
        <f t="shared" si="5"/>
        <v>1</v>
      </c>
      <c r="N19" s="444">
        <f t="shared" si="5"/>
        <v>0.17799999999999999</v>
      </c>
      <c r="O19" s="444">
        <f t="shared" si="5"/>
        <v>0</v>
      </c>
      <c r="P19" s="444">
        <f t="shared" si="5"/>
        <v>0.1</v>
      </c>
      <c r="Q19" s="444">
        <f>Q16*Q17</f>
        <v>0</v>
      </c>
      <c r="R19" s="444">
        <f t="shared" ref="R19:BY19" si="6">R16*R17/1000</f>
        <v>0</v>
      </c>
      <c r="S19" s="444">
        <f t="shared" si="6"/>
        <v>3.3330000000000002</v>
      </c>
      <c r="T19" s="444">
        <f t="shared" si="6"/>
        <v>0</v>
      </c>
      <c r="U19" s="444">
        <f t="shared" si="6"/>
        <v>0</v>
      </c>
      <c r="V19" s="444">
        <f t="shared" si="6"/>
        <v>0</v>
      </c>
      <c r="W19" s="444">
        <f t="shared" si="6"/>
        <v>0</v>
      </c>
      <c r="X19" s="444">
        <f t="shared" si="6"/>
        <v>0</v>
      </c>
      <c r="Y19" s="444">
        <f t="shared" si="6"/>
        <v>0</v>
      </c>
      <c r="Z19" s="444">
        <f t="shared" si="6"/>
        <v>0</v>
      </c>
      <c r="AA19" s="444">
        <f t="shared" si="6"/>
        <v>0</v>
      </c>
      <c r="AB19" s="444">
        <f t="shared" si="6"/>
        <v>0</v>
      </c>
      <c r="AC19" s="444">
        <f t="shared" si="6"/>
        <v>0</v>
      </c>
      <c r="AD19" s="444">
        <f t="shared" si="6"/>
        <v>6</v>
      </c>
      <c r="AE19" s="444">
        <f t="shared" si="6"/>
        <v>0</v>
      </c>
      <c r="AF19" s="444">
        <f t="shared" si="6"/>
        <v>0</v>
      </c>
      <c r="AG19" s="444">
        <f t="shared" si="6"/>
        <v>0</v>
      </c>
      <c r="AH19" s="444">
        <f t="shared" si="6"/>
        <v>0</v>
      </c>
      <c r="AI19" s="444">
        <f t="shared" si="6"/>
        <v>0</v>
      </c>
      <c r="AJ19" s="444">
        <f t="shared" si="6"/>
        <v>0</v>
      </c>
      <c r="AK19" s="444">
        <f t="shared" si="6"/>
        <v>0</v>
      </c>
      <c r="AL19" s="444">
        <f t="shared" si="6"/>
        <v>0</v>
      </c>
      <c r="AM19" s="444">
        <f t="shared" si="6"/>
        <v>0</v>
      </c>
      <c r="AN19" s="444">
        <f t="shared" si="6"/>
        <v>0</v>
      </c>
      <c r="AO19" s="444">
        <f t="shared" si="6"/>
        <v>0</v>
      </c>
      <c r="AP19" s="444">
        <f t="shared" si="6"/>
        <v>0</v>
      </c>
      <c r="AQ19" s="444">
        <f t="shared" si="6"/>
        <v>0</v>
      </c>
      <c r="AR19" s="444">
        <f t="shared" si="6"/>
        <v>0</v>
      </c>
      <c r="AS19" s="444">
        <f t="shared" si="6"/>
        <v>0</v>
      </c>
      <c r="AT19" s="444">
        <f t="shared" si="6"/>
        <v>0.2</v>
      </c>
      <c r="AU19" s="444">
        <f t="shared" si="6"/>
        <v>0</v>
      </c>
      <c r="AV19" s="444">
        <f t="shared" si="6"/>
        <v>7</v>
      </c>
      <c r="AW19" s="444">
        <f t="shared" si="6"/>
        <v>0</v>
      </c>
      <c r="AX19" s="444">
        <f t="shared" si="6"/>
        <v>0</v>
      </c>
      <c r="AY19" s="444">
        <f t="shared" si="6"/>
        <v>0</v>
      </c>
      <c r="AZ19" s="444">
        <f t="shared" si="6"/>
        <v>0</v>
      </c>
      <c r="BA19" s="444">
        <f t="shared" si="6"/>
        <v>0</v>
      </c>
      <c r="BB19" s="444">
        <f t="shared" si="6"/>
        <v>0</v>
      </c>
      <c r="BC19" s="444">
        <f t="shared" si="6"/>
        <v>0</v>
      </c>
      <c r="BD19" s="444">
        <f t="shared" si="6"/>
        <v>0</v>
      </c>
      <c r="BE19" s="444">
        <f t="shared" si="6"/>
        <v>0</v>
      </c>
      <c r="BF19" s="444">
        <f t="shared" si="6"/>
        <v>0</v>
      </c>
      <c r="BG19" s="444">
        <f t="shared" si="6"/>
        <v>0</v>
      </c>
      <c r="BH19" s="444">
        <f t="shared" si="6"/>
        <v>0</v>
      </c>
      <c r="BI19" s="444">
        <f t="shared" si="6"/>
        <v>0</v>
      </c>
      <c r="BJ19" s="444">
        <f t="shared" si="6"/>
        <v>18.7</v>
      </c>
      <c r="BK19" s="444">
        <f t="shared" si="6"/>
        <v>0</v>
      </c>
      <c r="BL19" s="444">
        <f t="shared" si="6"/>
        <v>0</v>
      </c>
      <c r="BM19" s="444">
        <f t="shared" si="6"/>
        <v>0</v>
      </c>
      <c r="BN19" s="444">
        <f t="shared" si="6"/>
        <v>0</v>
      </c>
      <c r="BO19" s="444">
        <f t="shared" si="6"/>
        <v>0</v>
      </c>
      <c r="BP19" s="444">
        <f t="shared" si="6"/>
        <v>0</v>
      </c>
      <c r="BQ19" s="444">
        <f t="shared" si="6"/>
        <v>0</v>
      </c>
      <c r="BR19" s="444">
        <f t="shared" si="6"/>
        <v>0</v>
      </c>
      <c r="BS19" s="444">
        <f t="shared" si="6"/>
        <v>0</v>
      </c>
      <c r="BT19" s="444">
        <f t="shared" si="6"/>
        <v>0</v>
      </c>
      <c r="BU19" s="444">
        <f t="shared" si="6"/>
        <v>0</v>
      </c>
      <c r="BV19" s="444">
        <f t="shared" si="6"/>
        <v>11.3</v>
      </c>
      <c r="BW19" s="444">
        <f t="shared" si="6"/>
        <v>0</v>
      </c>
      <c r="BX19" s="444">
        <f t="shared" si="6"/>
        <v>4</v>
      </c>
      <c r="BY19" s="400">
        <f t="shared" si="6"/>
        <v>0</v>
      </c>
      <c r="BZ19" s="400">
        <f>BZ16*BZ17</f>
        <v>0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14">
        <f>ССЫЛКИ!H3</f>
        <v>105</v>
      </c>
      <c r="K20" s="414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02">
        <f>ССЫЛКИ!BW3</f>
        <v>510</v>
      </c>
      <c r="BZ20" s="402">
        <f>ССЫЛКИ!BX3</f>
        <v>580</v>
      </c>
    </row>
    <row r="21" spans="1:79" ht="15.75" customHeight="1">
      <c r="A21" s="593" t="s">
        <v>56</v>
      </c>
      <c r="B21" s="594"/>
      <c r="C21" s="450">
        <f>SUM(D21:BZ21)</f>
        <v>7442</v>
      </c>
      <c r="D21" s="433">
        <f t="shared" ref="D21:BZ21" si="7">D19*D20</f>
        <v>0</v>
      </c>
      <c r="E21" s="433">
        <f t="shared" si="7"/>
        <v>0</v>
      </c>
      <c r="F21" s="433">
        <f t="shared" si="7"/>
        <v>0</v>
      </c>
      <c r="G21" s="434">
        <f t="shared" si="7"/>
        <v>0</v>
      </c>
      <c r="H21" s="434">
        <f t="shared" si="7"/>
        <v>0</v>
      </c>
      <c r="I21" s="434">
        <f t="shared" si="7"/>
        <v>0</v>
      </c>
      <c r="J21" s="434">
        <f t="shared" si="7"/>
        <v>0</v>
      </c>
      <c r="K21" s="434">
        <f t="shared" si="7"/>
        <v>0</v>
      </c>
      <c r="L21" s="444">
        <f t="shared" si="7"/>
        <v>32.159999999999997</v>
      </c>
      <c r="M21" s="444">
        <f t="shared" si="7"/>
        <v>79</v>
      </c>
      <c r="N21" s="444">
        <f t="shared" si="7"/>
        <v>1.7799999999999998</v>
      </c>
      <c r="O21" s="444">
        <f t="shared" si="7"/>
        <v>0</v>
      </c>
      <c r="P21" s="444">
        <f t="shared" si="7"/>
        <v>95</v>
      </c>
      <c r="Q21" s="444">
        <f t="shared" si="7"/>
        <v>0</v>
      </c>
      <c r="R21" s="444">
        <f t="shared" si="7"/>
        <v>0</v>
      </c>
      <c r="S21" s="444">
        <f t="shared" si="7"/>
        <v>1399.8600000000001</v>
      </c>
      <c r="T21" s="444">
        <f t="shared" si="7"/>
        <v>0</v>
      </c>
      <c r="U21" s="444">
        <f t="shared" si="7"/>
        <v>0</v>
      </c>
      <c r="V21" s="444">
        <f t="shared" si="7"/>
        <v>0</v>
      </c>
      <c r="W21" s="444">
        <f t="shared" si="7"/>
        <v>0</v>
      </c>
      <c r="X21" s="444">
        <f t="shared" si="7"/>
        <v>0</v>
      </c>
      <c r="Y21" s="444">
        <f t="shared" si="7"/>
        <v>0</v>
      </c>
      <c r="Z21" s="444">
        <f t="shared" si="7"/>
        <v>0</v>
      </c>
      <c r="AA21" s="444">
        <f t="shared" si="7"/>
        <v>0</v>
      </c>
      <c r="AB21" s="444">
        <f t="shared" si="7"/>
        <v>0</v>
      </c>
      <c r="AC21" s="444">
        <f t="shared" si="7"/>
        <v>0</v>
      </c>
      <c r="AD21" s="444">
        <f t="shared" si="7"/>
        <v>2640</v>
      </c>
      <c r="AE21" s="444">
        <f t="shared" si="7"/>
        <v>0</v>
      </c>
      <c r="AF21" s="444">
        <f t="shared" si="7"/>
        <v>0</v>
      </c>
      <c r="AG21" s="444">
        <f t="shared" si="7"/>
        <v>0</v>
      </c>
      <c r="AH21" s="444">
        <f t="shared" si="7"/>
        <v>0</v>
      </c>
      <c r="AI21" s="444">
        <f t="shared" si="7"/>
        <v>0</v>
      </c>
      <c r="AJ21" s="444">
        <f t="shared" si="7"/>
        <v>0</v>
      </c>
      <c r="AK21" s="444">
        <f t="shared" si="7"/>
        <v>0</v>
      </c>
      <c r="AL21" s="444">
        <f t="shared" si="7"/>
        <v>0</v>
      </c>
      <c r="AM21" s="444">
        <f t="shared" si="7"/>
        <v>0</v>
      </c>
      <c r="AN21" s="444">
        <f t="shared" si="7"/>
        <v>0</v>
      </c>
      <c r="AO21" s="444">
        <f t="shared" si="7"/>
        <v>0</v>
      </c>
      <c r="AP21" s="444">
        <f t="shared" si="7"/>
        <v>0</v>
      </c>
      <c r="AQ21" s="444">
        <f t="shared" si="7"/>
        <v>0</v>
      </c>
      <c r="AR21" s="444">
        <f t="shared" si="7"/>
        <v>0</v>
      </c>
      <c r="AS21" s="444">
        <f t="shared" si="7"/>
        <v>0</v>
      </c>
      <c r="AT21" s="444">
        <f t="shared" si="7"/>
        <v>194</v>
      </c>
      <c r="AU21" s="444">
        <f t="shared" si="7"/>
        <v>0</v>
      </c>
      <c r="AV21" s="444">
        <f t="shared" si="7"/>
        <v>665</v>
      </c>
      <c r="AW21" s="444">
        <f t="shared" si="7"/>
        <v>0</v>
      </c>
      <c r="AX21" s="444">
        <f t="shared" si="7"/>
        <v>0</v>
      </c>
      <c r="AY21" s="444">
        <f t="shared" si="7"/>
        <v>0</v>
      </c>
      <c r="AZ21" s="444">
        <f t="shared" si="7"/>
        <v>0</v>
      </c>
      <c r="BA21" s="444">
        <f t="shared" si="7"/>
        <v>0</v>
      </c>
      <c r="BB21" s="444">
        <f t="shared" si="7"/>
        <v>0</v>
      </c>
      <c r="BC21" s="444">
        <f t="shared" si="7"/>
        <v>0</v>
      </c>
      <c r="BD21" s="444">
        <f t="shared" si="7"/>
        <v>0</v>
      </c>
      <c r="BE21" s="444">
        <f t="shared" si="7"/>
        <v>0</v>
      </c>
      <c r="BF21" s="444">
        <f t="shared" si="7"/>
        <v>0</v>
      </c>
      <c r="BG21" s="444">
        <f t="shared" si="7"/>
        <v>0</v>
      </c>
      <c r="BH21" s="444">
        <f t="shared" si="7"/>
        <v>0</v>
      </c>
      <c r="BI21" s="444">
        <f t="shared" si="7"/>
        <v>0</v>
      </c>
      <c r="BJ21" s="444">
        <f t="shared" si="7"/>
        <v>860.19999999999993</v>
      </c>
      <c r="BK21" s="444">
        <f t="shared" si="7"/>
        <v>0</v>
      </c>
      <c r="BL21" s="444">
        <f t="shared" si="7"/>
        <v>0</v>
      </c>
      <c r="BM21" s="444">
        <f t="shared" si="7"/>
        <v>0</v>
      </c>
      <c r="BN21" s="444">
        <f t="shared" si="7"/>
        <v>0</v>
      </c>
      <c r="BO21" s="444">
        <f t="shared" si="7"/>
        <v>0</v>
      </c>
      <c r="BP21" s="444">
        <f t="shared" si="7"/>
        <v>0</v>
      </c>
      <c r="BQ21" s="444">
        <f t="shared" si="7"/>
        <v>0</v>
      </c>
      <c r="BR21" s="444">
        <f t="shared" si="7"/>
        <v>0</v>
      </c>
      <c r="BS21" s="444">
        <f t="shared" si="7"/>
        <v>0</v>
      </c>
      <c r="BT21" s="444">
        <f t="shared" si="7"/>
        <v>0</v>
      </c>
      <c r="BU21" s="444">
        <f t="shared" si="7"/>
        <v>0</v>
      </c>
      <c r="BV21" s="444">
        <f t="shared" si="7"/>
        <v>1243</v>
      </c>
      <c r="BW21" s="444">
        <f t="shared" si="7"/>
        <v>0</v>
      </c>
      <c r="BX21" s="444">
        <f t="shared" si="7"/>
        <v>232</v>
      </c>
      <c r="BY21" s="400">
        <f t="shared" si="7"/>
        <v>0</v>
      </c>
      <c r="BZ21" s="400">
        <f t="shared" si="7"/>
        <v>0</v>
      </c>
    </row>
    <row r="22" spans="1:79" ht="15.75">
      <c r="A22" s="593" t="s">
        <v>57</v>
      </c>
      <c r="B22" s="594"/>
      <c r="C22" s="451">
        <f>C21/C18</f>
        <v>74.42</v>
      </c>
    </row>
    <row r="24" spans="1:79" hidden="1">
      <c r="B24">
        <f ca="1">SUMPRODUCT(SIGN(CELL("width",OFFSET(D21,,N(INDEX(COLUMN(D21:BZ21)-COLUMN(D21),))))),D21:BZ21)</f>
        <v>7442</v>
      </c>
      <c r="C24">
        <f>ROUND((((71.71-C22))*100+SUM(N8)),4)</f>
        <v>-269.22000000000003</v>
      </c>
    </row>
    <row r="25" spans="1:79" hidden="1"/>
    <row r="26" spans="1:79" ht="15.75" hidden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idden="1"/>
    <row r="28" spans="1:79" ht="15" hidden="1">
      <c r="A28" s="599"/>
      <c r="B28" s="600"/>
      <c r="C28" s="15"/>
      <c r="D28" s="15">
        <f t="shared" ref="D28:AI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2.4</v>
      </c>
      <c r="M28" s="15">
        <f t="shared" si="8"/>
        <v>10</v>
      </c>
      <c r="N28" s="15">
        <f t="shared" si="8"/>
        <v>1.78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33.33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60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ref="AJ28:BZ28" si="9">SUM(AJ8:AJ14)</f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0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2</v>
      </c>
      <c r="AU28" s="15">
        <f t="shared" si="9"/>
        <v>0</v>
      </c>
      <c r="AV28" s="15">
        <f t="shared" si="9"/>
        <v>70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187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si="9"/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113</v>
      </c>
      <c r="BW28" s="15">
        <f t="shared" si="9"/>
        <v>0</v>
      </c>
      <c r="BX28" s="15">
        <f t="shared" si="9"/>
        <v>40</v>
      </c>
      <c r="BY28" s="16">
        <f t="shared" si="9"/>
        <v>0</v>
      </c>
      <c r="BZ28" s="16">
        <f t="shared" si="9"/>
        <v>0</v>
      </c>
      <c r="CA28" s="1"/>
    </row>
    <row r="29" spans="1:79" ht="15" hidden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10">D29</f>
        <v>100</v>
      </c>
      <c r="F29" s="79">
        <f t="shared" si="10"/>
        <v>100</v>
      </c>
      <c r="G29" s="79">
        <f t="shared" si="10"/>
        <v>100</v>
      </c>
      <c r="H29" s="79">
        <f t="shared" si="10"/>
        <v>100</v>
      </c>
      <c r="I29" s="79">
        <f t="shared" si="10"/>
        <v>100</v>
      </c>
      <c r="J29" s="79">
        <f t="shared" si="10"/>
        <v>100</v>
      </c>
      <c r="K29" s="79">
        <f t="shared" si="10"/>
        <v>100</v>
      </c>
      <c r="L29" s="79">
        <f t="shared" si="10"/>
        <v>100</v>
      </c>
      <c r="M29" s="79">
        <f t="shared" si="10"/>
        <v>100</v>
      </c>
      <c r="N29" s="79">
        <f t="shared" si="10"/>
        <v>100</v>
      </c>
      <c r="O29" s="79">
        <f t="shared" si="10"/>
        <v>100</v>
      </c>
      <c r="P29" s="79">
        <f t="shared" si="10"/>
        <v>100</v>
      </c>
      <c r="Q29" s="79">
        <f t="shared" si="10"/>
        <v>100</v>
      </c>
      <c r="R29" s="79">
        <f t="shared" si="10"/>
        <v>100</v>
      </c>
      <c r="S29" s="79">
        <f t="shared" si="10"/>
        <v>100</v>
      </c>
      <c r="T29" s="79">
        <f t="shared" si="10"/>
        <v>100</v>
      </c>
      <c r="U29" s="79">
        <f t="shared" si="10"/>
        <v>100</v>
      </c>
      <c r="V29" s="79">
        <f t="shared" si="10"/>
        <v>100</v>
      </c>
      <c r="W29" s="79">
        <f t="shared" si="10"/>
        <v>100</v>
      </c>
      <c r="X29" s="79">
        <f t="shared" si="10"/>
        <v>100</v>
      </c>
      <c r="Y29" s="79">
        <f t="shared" si="10"/>
        <v>100</v>
      </c>
      <c r="Z29" s="79">
        <f t="shared" si="10"/>
        <v>100</v>
      </c>
      <c r="AA29" s="79">
        <f t="shared" si="10"/>
        <v>100</v>
      </c>
      <c r="AB29" s="79">
        <f t="shared" si="10"/>
        <v>100</v>
      </c>
      <c r="AC29" s="79">
        <f t="shared" si="10"/>
        <v>100</v>
      </c>
      <c r="AD29" s="79">
        <f t="shared" si="10"/>
        <v>100</v>
      </c>
      <c r="AE29" s="79">
        <f t="shared" si="10"/>
        <v>100</v>
      </c>
      <c r="AF29" s="79">
        <f t="shared" si="10"/>
        <v>100</v>
      </c>
      <c r="AG29" s="79">
        <f t="shared" si="10"/>
        <v>100</v>
      </c>
      <c r="AH29" s="79">
        <f t="shared" si="10"/>
        <v>100</v>
      </c>
      <c r="AI29" s="79">
        <f t="shared" si="10"/>
        <v>100</v>
      </c>
      <c r="AJ29" s="79">
        <f t="shared" si="10"/>
        <v>100</v>
      </c>
      <c r="AK29" s="79">
        <f t="shared" si="10"/>
        <v>100</v>
      </c>
      <c r="AL29" s="79">
        <f t="shared" si="10"/>
        <v>100</v>
      </c>
      <c r="AM29" s="79">
        <f t="shared" si="10"/>
        <v>100</v>
      </c>
      <c r="AN29" s="79">
        <f t="shared" si="10"/>
        <v>100</v>
      </c>
      <c r="AO29" s="79">
        <f t="shared" si="10"/>
        <v>100</v>
      </c>
      <c r="AP29" s="79">
        <f t="shared" si="10"/>
        <v>100</v>
      </c>
      <c r="AQ29" s="79">
        <f t="shared" si="10"/>
        <v>100</v>
      </c>
      <c r="AR29" s="79">
        <f t="shared" si="10"/>
        <v>100</v>
      </c>
      <c r="AS29" s="79">
        <f t="shared" si="10"/>
        <v>100</v>
      </c>
      <c r="AT29" s="79">
        <f t="shared" si="10"/>
        <v>100</v>
      </c>
      <c r="AU29" s="79">
        <f t="shared" si="10"/>
        <v>100</v>
      </c>
      <c r="AV29" s="79">
        <f t="shared" si="10"/>
        <v>100</v>
      </c>
      <c r="AW29" s="79">
        <f t="shared" si="10"/>
        <v>100</v>
      </c>
      <c r="AX29" s="79">
        <f t="shared" si="10"/>
        <v>100</v>
      </c>
      <c r="AY29" s="79">
        <f t="shared" si="10"/>
        <v>100</v>
      </c>
      <c r="AZ29" s="79">
        <f t="shared" si="10"/>
        <v>100</v>
      </c>
      <c r="BA29" s="79">
        <f t="shared" si="10"/>
        <v>100</v>
      </c>
      <c r="BB29" s="79">
        <f t="shared" si="10"/>
        <v>100</v>
      </c>
      <c r="BC29" s="79">
        <f t="shared" si="10"/>
        <v>100</v>
      </c>
      <c r="BD29" s="79">
        <f t="shared" si="10"/>
        <v>100</v>
      </c>
      <c r="BE29" s="79">
        <f t="shared" si="10"/>
        <v>100</v>
      </c>
      <c r="BF29" s="79">
        <f t="shared" si="10"/>
        <v>100</v>
      </c>
      <c r="BG29" s="79">
        <f t="shared" si="10"/>
        <v>100</v>
      </c>
      <c r="BH29" s="79">
        <f t="shared" si="10"/>
        <v>100</v>
      </c>
      <c r="BI29" s="79">
        <f t="shared" si="10"/>
        <v>100</v>
      </c>
      <c r="BJ29" s="79">
        <f t="shared" si="10"/>
        <v>100</v>
      </c>
      <c r="BK29" s="79">
        <f t="shared" si="10"/>
        <v>100</v>
      </c>
      <c r="BL29" s="79">
        <f t="shared" si="10"/>
        <v>100</v>
      </c>
      <c r="BM29" s="79">
        <f t="shared" si="10"/>
        <v>100</v>
      </c>
      <c r="BN29" s="79">
        <f t="shared" si="10"/>
        <v>100</v>
      </c>
      <c r="BO29" s="79">
        <f t="shared" si="10"/>
        <v>100</v>
      </c>
      <c r="BP29" s="79">
        <f t="shared" si="10"/>
        <v>100</v>
      </c>
      <c r="BQ29" s="79">
        <f t="shared" ref="BQ29:BZ29" si="11">BP29</f>
        <v>100</v>
      </c>
      <c r="BR29" s="79">
        <f t="shared" si="11"/>
        <v>100</v>
      </c>
      <c r="BS29" s="79">
        <f t="shared" si="11"/>
        <v>100</v>
      </c>
      <c r="BT29" s="79">
        <f t="shared" si="11"/>
        <v>100</v>
      </c>
      <c r="BU29" s="79">
        <f t="shared" si="11"/>
        <v>100</v>
      </c>
      <c r="BV29" s="79">
        <f t="shared" si="11"/>
        <v>100</v>
      </c>
      <c r="BW29" s="79">
        <f t="shared" si="11"/>
        <v>100</v>
      </c>
      <c r="BX29" s="79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" hidden="1">
      <c r="A31" s="588" t="s">
        <v>55</v>
      </c>
      <c r="B31" s="589"/>
      <c r="C31" s="20"/>
      <c r="D31" s="80">
        <f>D28*D29/1000</f>
        <v>0</v>
      </c>
      <c r="E31" s="80">
        <f t="shared" ref="E31:J31" si="12">E28*E29/1000</f>
        <v>0</v>
      </c>
      <c r="F31" s="80">
        <f t="shared" si="12"/>
        <v>0</v>
      </c>
      <c r="G31" s="80">
        <f t="shared" si="12"/>
        <v>0</v>
      </c>
      <c r="H31" s="80">
        <f t="shared" si="12"/>
        <v>0</v>
      </c>
      <c r="I31" s="80">
        <f t="shared" si="12"/>
        <v>0</v>
      </c>
      <c r="J31" s="80">
        <f t="shared" si="12"/>
        <v>0</v>
      </c>
      <c r="K31" s="91">
        <f>K28*K29</f>
        <v>0</v>
      </c>
      <c r="L31" s="40">
        <f>L28*L29/1000</f>
        <v>0.24</v>
      </c>
      <c r="M31" s="40">
        <f>M28*M29/1000</f>
        <v>1</v>
      </c>
      <c r="N31" s="40">
        <f>N28*N29/1000</f>
        <v>0.17799999999999999</v>
      </c>
      <c r="O31" s="40">
        <f>O28*O29/1000</f>
        <v>0</v>
      </c>
      <c r="P31" s="40">
        <f>P28*P29/1000</f>
        <v>0.1</v>
      </c>
      <c r="Q31" s="40">
        <f>Q28*Q29</f>
        <v>0</v>
      </c>
      <c r="R31" s="40">
        <f t="shared" ref="R31:BY31" si="13">R28*R29/1000</f>
        <v>0</v>
      </c>
      <c r="S31" s="40">
        <f t="shared" si="13"/>
        <v>3.3330000000000002</v>
      </c>
      <c r="T31" s="40">
        <f t="shared" si="13"/>
        <v>0</v>
      </c>
      <c r="U31" s="40">
        <f t="shared" si="13"/>
        <v>0</v>
      </c>
      <c r="V31" s="40">
        <f t="shared" si="13"/>
        <v>0</v>
      </c>
      <c r="W31" s="40">
        <f t="shared" si="13"/>
        <v>0</v>
      </c>
      <c r="X31" s="40">
        <f t="shared" si="13"/>
        <v>0</v>
      </c>
      <c r="Y31" s="40">
        <f t="shared" si="13"/>
        <v>0</v>
      </c>
      <c r="Z31" s="40">
        <f t="shared" si="13"/>
        <v>0</v>
      </c>
      <c r="AA31" s="40">
        <f t="shared" si="13"/>
        <v>0</v>
      </c>
      <c r="AB31" s="40">
        <f t="shared" si="13"/>
        <v>0</v>
      </c>
      <c r="AC31" s="40">
        <f t="shared" si="13"/>
        <v>0</v>
      </c>
      <c r="AD31" s="39">
        <f t="shared" si="13"/>
        <v>6</v>
      </c>
      <c r="AE31" s="39">
        <f t="shared" si="13"/>
        <v>0</v>
      </c>
      <c r="AF31" s="40">
        <f t="shared" si="13"/>
        <v>0</v>
      </c>
      <c r="AG31" s="40">
        <f t="shared" si="13"/>
        <v>0</v>
      </c>
      <c r="AH31" s="40">
        <f t="shared" si="13"/>
        <v>0</v>
      </c>
      <c r="AI31" s="40">
        <f t="shared" si="13"/>
        <v>0</v>
      </c>
      <c r="AJ31" s="40">
        <f t="shared" si="13"/>
        <v>0</v>
      </c>
      <c r="AK31" s="40">
        <f t="shared" si="13"/>
        <v>0</v>
      </c>
      <c r="AL31" s="40">
        <f t="shared" si="13"/>
        <v>0</v>
      </c>
      <c r="AM31" s="40">
        <f t="shared" si="13"/>
        <v>0</v>
      </c>
      <c r="AN31" s="40">
        <f t="shared" si="13"/>
        <v>0</v>
      </c>
      <c r="AO31" s="40">
        <f t="shared" si="13"/>
        <v>0</v>
      </c>
      <c r="AP31" s="40">
        <f t="shared" si="13"/>
        <v>0</v>
      </c>
      <c r="AQ31" s="40">
        <f t="shared" si="13"/>
        <v>0</v>
      </c>
      <c r="AR31" s="40">
        <f t="shared" si="13"/>
        <v>0</v>
      </c>
      <c r="AS31" s="40">
        <f t="shared" si="13"/>
        <v>0</v>
      </c>
      <c r="AT31" s="40">
        <f t="shared" si="13"/>
        <v>0.2</v>
      </c>
      <c r="AU31" s="40">
        <f t="shared" si="13"/>
        <v>0</v>
      </c>
      <c r="AV31" s="40">
        <f t="shared" si="13"/>
        <v>7</v>
      </c>
      <c r="AW31" s="40">
        <f t="shared" si="13"/>
        <v>0</v>
      </c>
      <c r="AX31" s="40">
        <f t="shared" si="13"/>
        <v>0</v>
      </c>
      <c r="AY31" s="40">
        <f t="shared" si="13"/>
        <v>0</v>
      </c>
      <c r="AZ31" s="39">
        <f t="shared" si="13"/>
        <v>0</v>
      </c>
      <c r="BA31" s="40">
        <f t="shared" si="13"/>
        <v>0</v>
      </c>
      <c r="BB31" s="40">
        <f t="shared" si="13"/>
        <v>0</v>
      </c>
      <c r="BC31" s="40">
        <f t="shared" si="13"/>
        <v>0</v>
      </c>
      <c r="BD31" s="40">
        <f t="shared" si="13"/>
        <v>0</v>
      </c>
      <c r="BE31" s="40">
        <f t="shared" si="13"/>
        <v>0</v>
      </c>
      <c r="BF31" s="40">
        <f t="shared" si="13"/>
        <v>0</v>
      </c>
      <c r="BG31" s="40">
        <f t="shared" si="13"/>
        <v>0</v>
      </c>
      <c r="BH31" s="39">
        <f t="shared" si="13"/>
        <v>0</v>
      </c>
      <c r="BI31" s="40">
        <f t="shared" si="13"/>
        <v>0</v>
      </c>
      <c r="BJ31" s="40">
        <f t="shared" si="13"/>
        <v>18.7</v>
      </c>
      <c r="BK31" s="40">
        <f t="shared" si="13"/>
        <v>0</v>
      </c>
      <c r="BL31" s="40">
        <f t="shared" si="13"/>
        <v>0</v>
      </c>
      <c r="BM31" s="40">
        <f t="shared" si="13"/>
        <v>0</v>
      </c>
      <c r="BN31" s="40">
        <f t="shared" si="13"/>
        <v>0</v>
      </c>
      <c r="BO31" s="40">
        <f t="shared" si="13"/>
        <v>0</v>
      </c>
      <c r="BP31" s="39">
        <f t="shared" si="13"/>
        <v>0</v>
      </c>
      <c r="BQ31" s="40">
        <f t="shared" si="13"/>
        <v>0</v>
      </c>
      <c r="BR31" s="40">
        <f t="shared" si="13"/>
        <v>0</v>
      </c>
      <c r="BS31" s="40">
        <f t="shared" si="13"/>
        <v>0</v>
      </c>
      <c r="BT31" s="40">
        <f t="shared" si="13"/>
        <v>0</v>
      </c>
      <c r="BU31" s="40">
        <f t="shared" si="13"/>
        <v>0</v>
      </c>
      <c r="BV31" s="40">
        <f t="shared" si="13"/>
        <v>11.3</v>
      </c>
      <c r="BW31" s="39">
        <f t="shared" si="13"/>
        <v>0</v>
      </c>
      <c r="BX31" s="40">
        <f t="shared" si="13"/>
        <v>4</v>
      </c>
      <c r="BY31" s="91">
        <f t="shared" si="13"/>
        <v>0</v>
      </c>
      <c r="BZ31" s="91">
        <f>BZ28*BZ29</f>
        <v>0</v>
      </c>
      <c r="CA31" s="1"/>
    </row>
    <row r="32" spans="1:79" ht="15" hidden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4">E31*E32</f>
        <v>0</v>
      </c>
      <c r="F33" s="24">
        <f t="shared" si="14"/>
        <v>0</v>
      </c>
      <c r="G33" s="24">
        <f t="shared" si="14"/>
        <v>0</v>
      </c>
      <c r="H33" s="24">
        <f t="shared" si="14"/>
        <v>0</v>
      </c>
      <c r="I33" s="24">
        <f t="shared" si="14"/>
        <v>0</v>
      </c>
      <c r="J33" s="24">
        <f t="shared" si="14"/>
        <v>0</v>
      </c>
      <c r="K33" s="92">
        <f t="shared" si="14"/>
        <v>0</v>
      </c>
      <c r="L33" s="92">
        <f t="shared" si="14"/>
        <v>32.159999999999997</v>
      </c>
      <c r="M33" s="92">
        <f t="shared" si="14"/>
        <v>79</v>
      </c>
      <c r="N33" s="92">
        <f t="shared" si="14"/>
        <v>1.7799999999999998</v>
      </c>
      <c r="O33" s="92">
        <f t="shared" si="14"/>
        <v>0</v>
      </c>
      <c r="P33" s="92">
        <f t="shared" si="14"/>
        <v>95</v>
      </c>
      <c r="Q33" s="92">
        <f t="shared" si="14"/>
        <v>0</v>
      </c>
      <c r="R33" s="92">
        <f t="shared" si="14"/>
        <v>0</v>
      </c>
      <c r="S33" s="92">
        <f t="shared" si="14"/>
        <v>1399.8600000000001</v>
      </c>
      <c r="T33" s="92">
        <f t="shared" si="14"/>
        <v>0</v>
      </c>
      <c r="U33" s="92">
        <f t="shared" si="14"/>
        <v>0</v>
      </c>
      <c r="V33" s="92">
        <f t="shared" si="14"/>
        <v>0</v>
      </c>
      <c r="W33" s="92">
        <f t="shared" si="14"/>
        <v>0</v>
      </c>
      <c r="X33" s="92">
        <f t="shared" si="14"/>
        <v>0</v>
      </c>
      <c r="Y33" s="92">
        <f t="shared" si="14"/>
        <v>0</v>
      </c>
      <c r="Z33" s="92">
        <f t="shared" si="14"/>
        <v>0</v>
      </c>
      <c r="AA33" s="92">
        <f t="shared" si="14"/>
        <v>0</v>
      </c>
      <c r="AB33" s="92">
        <f t="shared" si="14"/>
        <v>0</v>
      </c>
      <c r="AC33" s="92">
        <f t="shared" si="14"/>
        <v>0</v>
      </c>
      <c r="AD33" s="92">
        <f t="shared" si="14"/>
        <v>2640</v>
      </c>
      <c r="AE33" s="92">
        <f t="shared" si="14"/>
        <v>0</v>
      </c>
      <c r="AF33" s="92">
        <f t="shared" si="14"/>
        <v>0</v>
      </c>
      <c r="AG33" s="92">
        <f t="shared" si="14"/>
        <v>0</v>
      </c>
      <c r="AH33" s="92">
        <f t="shared" si="14"/>
        <v>0</v>
      </c>
      <c r="AI33" s="92">
        <f t="shared" si="14"/>
        <v>0</v>
      </c>
      <c r="AJ33" s="92">
        <f t="shared" si="14"/>
        <v>0</v>
      </c>
      <c r="AK33" s="92">
        <f t="shared" si="14"/>
        <v>0</v>
      </c>
      <c r="AL33" s="92">
        <f t="shared" si="14"/>
        <v>0</v>
      </c>
      <c r="AM33" s="92">
        <f t="shared" si="14"/>
        <v>0</v>
      </c>
      <c r="AN33" s="92">
        <f t="shared" si="14"/>
        <v>0</v>
      </c>
      <c r="AO33" s="92">
        <f t="shared" si="14"/>
        <v>0</v>
      </c>
      <c r="AP33" s="92">
        <f t="shared" si="14"/>
        <v>0</v>
      </c>
      <c r="AQ33" s="92">
        <f t="shared" si="14"/>
        <v>0</v>
      </c>
      <c r="AR33" s="92">
        <f t="shared" si="14"/>
        <v>0</v>
      </c>
      <c r="AS33" s="92">
        <f t="shared" si="14"/>
        <v>0</v>
      </c>
      <c r="AT33" s="92">
        <f t="shared" si="14"/>
        <v>194</v>
      </c>
      <c r="AU33" s="92">
        <f t="shared" si="14"/>
        <v>0</v>
      </c>
      <c r="AV33" s="92">
        <f t="shared" si="14"/>
        <v>665</v>
      </c>
      <c r="AW33" s="92">
        <f t="shared" si="14"/>
        <v>0</v>
      </c>
      <c r="AX33" s="92">
        <f t="shared" si="14"/>
        <v>0</v>
      </c>
      <c r="AY33" s="92">
        <f t="shared" si="14"/>
        <v>0</v>
      </c>
      <c r="AZ33" s="92">
        <f t="shared" si="14"/>
        <v>0</v>
      </c>
      <c r="BA33" s="92">
        <f t="shared" si="14"/>
        <v>0</v>
      </c>
      <c r="BB33" s="92">
        <f t="shared" si="14"/>
        <v>0</v>
      </c>
      <c r="BC33" s="92">
        <f t="shared" si="14"/>
        <v>0</v>
      </c>
      <c r="BD33" s="92">
        <f t="shared" si="14"/>
        <v>0</v>
      </c>
      <c r="BE33" s="92">
        <f t="shared" si="14"/>
        <v>0</v>
      </c>
      <c r="BF33" s="92">
        <f t="shared" si="14"/>
        <v>0</v>
      </c>
      <c r="BG33" s="92">
        <f t="shared" si="14"/>
        <v>0</v>
      </c>
      <c r="BH33" s="92">
        <f t="shared" si="14"/>
        <v>0</v>
      </c>
      <c r="BI33" s="92">
        <f t="shared" si="14"/>
        <v>0</v>
      </c>
      <c r="BJ33" s="92">
        <f t="shared" si="14"/>
        <v>860.19999999999993</v>
      </c>
      <c r="BK33" s="92">
        <f t="shared" si="14"/>
        <v>0</v>
      </c>
      <c r="BL33" s="92">
        <f t="shared" si="14"/>
        <v>0</v>
      </c>
      <c r="BM33" s="92">
        <f t="shared" si="14"/>
        <v>0</v>
      </c>
      <c r="BN33" s="92">
        <f t="shared" si="14"/>
        <v>0</v>
      </c>
      <c r="BO33" s="92">
        <f t="shared" si="14"/>
        <v>0</v>
      </c>
      <c r="BP33" s="92">
        <f t="shared" si="14"/>
        <v>0</v>
      </c>
      <c r="BQ33" s="92">
        <f t="shared" ref="BQ33:BW33" si="15">BQ31*BQ32</f>
        <v>0</v>
      </c>
      <c r="BR33" s="92">
        <f t="shared" si="15"/>
        <v>0</v>
      </c>
      <c r="BS33" s="92">
        <f t="shared" si="15"/>
        <v>0</v>
      </c>
      <c r="BT33" s="92">
        <f t="shared" si="15"/>
        <v>0</v>
      </c>
      <c r="BU33" s="92">
        <f t="shared" si="15"/>
        <v>0</v>
      </c>
      <c r="BV33" s="92">
        <f>BV31*BV32</f>
        <v>1243</v>
      </c>
      <c r="BW33" s="92">
        <f t="shared" si="15"/>
        <v>0</v>
      </c>
      <c r="BX33" s="92">
        <f>BX31*BX32</f>
        <v>232</v>
      </c>
      <c r="BY33" s="92">
        <f>BY31*BY32</f>
        <v>0</v>
      </c>
      <c r="BZ33" s="92">
        <f>BZ31*BZ32</f>
        <v>0</v>
      </c>
      <c r="CA33" s="1"/>
    </row>
    <row r="34" spans="1:79" ht="15" hidden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6" spans="1:79" ht="20.25">
      <c r="A36" s="173"/>
      <c r="B36" s="196" t="s">
        <v>292</v>
      </c>
      <c r="D36" s="173" t="str">
        <f t="shared" ref="D36:K36" si="16">IF(D21=D52,"х",FALSE)</f>
        <v>х</v>
      </c>
      <c r="E36" s="173" t="str">
        <f t="shared" si="16"/>
        <v>х</v>
      </c>
      <c r="F36" s="173" t="str">
        <f t="shared" si="16"/>
        <v>х</v>
      </c>
      <c r="G36" s="173" t="str">
        <f t="shared" si="16"/>
        <v>х</v>
      </c>
      <c r="H36" s="173" t="str">
        <f t="shared" si="16"/>
        <v>х</v>
      </c>
      <c r="I36" s="173" t="str">
        <f t="shared" si="16"/>
        <v>х</v>
      </c>
      <c r="J36" s="173" t="str">
        <f t="shared" si="16"/>
        <v>х</v>
      </c>
      <c r="K36" s="173" t="str">
        <f t="shared" si="16"/>
        <v>х</v>
      </c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  <c r="BY37" s="172"/>
      <c r="BZ37" s="172"/>
      <c r="CA37" s="172"/>
    </row>
    <row r="38" spans="1:79" ht="171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342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  <c r="CA38" s="172"/>
    </row>
    <row r="39" spans="1:79" ht="15">
      <c r="A39" s="612" t="s">
        <v>69</v>
      </c>
      <c r="B39" s="652"/>
      <c r="C39" s="177"/>
      <c r="D39" s="177"/>
      <c r="E39" s="177"/>
      <c r="F39" s="177"/>
      <c r="G39" s="177"/>
      <c r="H39" s="177"/>
      <c r="I39" s="177"/>
      <c r="J39" s="177"/>
      <c r="K39" s="177"/>
      <c r="L39" s="177">
        <v>3.6</v>
      </c>
      <c r="M39" s="177"/>
      <c r="N39" s="177">
        <v>0.9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>
        <v>2</v>
      </c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>
        <v>60</v>
      </c>
      <c r="BC39" s="177"/>
      <c r="BD39" s="177"/>
      <c r="BE39" s="177"/>
      <c r="BF39" s="177"/>
      <c r="BG39" s="177"/>
      <c r="BH39" s="177"/>
      <c r="BI39" s="177"/>
      <c r="BJ39" s="177">
        <v>35</v>
      </c>
      <c r="BK39" s="177">
        <v>5</v>
      </c>
      <c r="BL39" s="177">
        <v>8</v>
      </c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3"/>
      <c r="BZ39" s="193"/>
      <c r="CA39" s="247">
        <f t="shared" ref="CA39:CA45" si="17">SUMPRODUCT($E39:$BZ39,$E$51:$BZ$51)/1000</f>
        <v>17.5364</v>
      </c>
    </row>
    <row r="40" spans="1:79" ht="15">
      <c r="A40" s="599" t="s">
        <v>301</v>
      </c>
      <c r="B40" s="652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85">
        <v>40</v>
      </c>
      <c r="BY40" s="193"/>
      <c r="BZ40" s="193"/>
      <c r="CA40" s="247">
        <f t="shared" si="17"/>
        <v>2.3199999999999998</v>
      </c>
    </row>
    <row r="41" spans="1:79" ht="15">
      <c r="A41" s="653" t="s">
        <v>355</v>
      </c>
      <c r="B41" s="589"/>
      <c r="C41" s="177"/>
      <c r="D41" s="177"/>
      <c r="E41" s="177"/>
      <c r="F41" s="177"/>
      <c r="G41" s="177"/>
      <c r="H41" s="177"/>
      <c r="I41" s="177"/>
      <c r="J41" s="177"/>
      <c r="K41" s="177"/>
      <c r="L41" s="177">
        <v>2.5</v>
      </c>
      <c r="M41" s="177"/>
      <c r="N41" s="177">
        <v>0.86</v>
      </c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>
        <v>56</v>
      </c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>
        <v>2</v>
      </c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>
        <v>60</v>
      </c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320">
        <v>0</v>
      </c>
      <c r="BX41" s="266"/>
      <c r="BY41" s="195"/>
      <c r="BZ41" s="193"/>
      <c r="CA41" s="247">
        <f t="shared" si="17"/>
        <v>33.723599999999998</v>
      </c>
    </row>
    <row r="42" spans="1:79" ht="15">
      <c r="A42" s="599" t="s">
        <v>319</v>
      </c>
      <c r="B42" s="65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>
        <v>200</v>
      </c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264"/>
      <c r="BY42" s="193"/>
      <c r="BZ42" s="193"/>
      <c r="CA42" s="247">
        <f t="shared" si="17"/>
        <v>17</v>
      </c>
    </row>
    <row r="43" spans="1:79" ht="15">
      <c r="A43" s="599" t="s">
        <v>12</v>
      </c>
      <c r="B43" s="652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344"/>
      <c r="S43" s="198"/>
      <c r="T43" s="406">
        <v>16</v>
      </c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344"/>
      <c r="BY43" s="198"/>
      <c r="BZ43" s="344"/>
      <c r="CA43" s="247">
        <f t="shared" si="17"/>
        <v>3.84</v>
      </c>
    </row>
    <row r="44" spans="1:79" ht="15">
      <c r="A44" s="650"/>
      <c r="B44" s="6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263"/>
      <c r="BZ44" s="374"/>
      <c r="CA44" s="247">
        <f t="shared" si="17"/>
        <v>0</v>
      </c>
    </row>
    <row r="45" spans="1:79" ht="15">
      <c r="A45" s="650"/>
      <c r="B45" s="651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6"/>
      <c r="AY45" s="266"/>
      <c r="AZ45" s="266"/>
      <c r="BA45" s="266"/>
      <c r="BB45" s="266"/>
      <c r="BC45" s="266"/>
      <c r="BD45" s="266"/>
      <c r="BE45" s="266"/>
      <c r="BF45" s="266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94"/>
      <c r="BW45" s="266"/>
      <c r="BX45" s="177"/>
      <c r="BY45" s="266"/>
      <c r="BZ45" s="266"/>
      <c r="CA45" s="247">
        <f t="shared" si="17"/>
        <v>0</v>
      </c>
    </row>
    <row r="46" spans="1:79" ht="15">
      <c r="A46" s="654"/>
      <c r="B46" s="655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4"/>
      <c r="BU46" s="264"/>
      <c r="BV46" s="264"/>
      <c r="BW46" s="264"/>
      <c r="BX46" s="264"/>
      <c r="BY46" s="265"/>
      <c r="BZ46" s="265"/>
      <c r="CA46" s="172"/>
    </row>
    <row r="47" spans="1:79" ht="15" hidden="1">
      <c r="A47" s="612"/>
      <c r="B47" s="613"/>
      <c r="C47" s="177"/>
      <c r="D47" s="177">
        <f t="shared" ref="D47:BO47" si="18">SUM(D39:D44)</f>
        <v>0</v>
      </c>
      <c r="E47" s="177">
        <f t="shared" si="18"/>
        <v>0</v>
      </c>
      <c r="F47" s="177">
        <f t="shared" si="18"/>
        <v>0</v>
      </c>
      <c r="G47" s="177">
        <f t="shared" si="18"/>
        <v>0</v>
      </c>
      <c r="H47" s="177">
        <f t="shared" si="18"/>
        <v>0</v>
      </c>
      <c r="I47" s="177">
        <f t="shared" si="18"/>
        <v>0</v>
      </c>
      <c r="J47" s="177">
        <f t="shared" si="18"/>
        <v>0</v>
      </c>
      <c r="K47" s="177">
        <f t="shared" si="18"/>
        <v>0</v>
      </c>
      <c r="L47" s="177">
        <f t="shared" si="18"/>
        <v>6.1</v>
      </c>
      <c r="M47" s="177">
        <f t="shared" si="18"/>
        <v>0</v>
      </c>
      <c r="N47" s="177">
        <f t="shared" si="18"/>
        <v>1.76</v>
      </c>
      <c r="O47" s="177">
        <f t="shared" si="18"/>
        <v>0</v>
      </c>
      <c r="P47" s="177">
        <f t="shared" si="18"/>
        <v>0</v>
      </c>
      <c r="Q47" s="177">
        <f t="shared" si="18"/>
        <v>0</v>
      </c>
      <c r="R47" s="177">
        <f t="shared" si="18"/>
        <v>0</v>
      </c>
      <c r="S47" s="177">
        <f t="shared" si="18"/>
        <v>0</v>
      </c>
      <c r="T47" s="177">
        <f t="shared" si="18"/>
        <v>16</v>
      </c>
      <c r="U47" s="177">
        <f t="shared" si="18"/>
        <v>0</v>
      </c>
      <c r="V47" s="177">
        <f t="shared" si="18"/>
        <v>0</v>
      </c>
      <c r="W47" s="177">
        <f t="shared" si="18"/>
        <v>0</v>
      </c>
      <c r="X47" s="177">
        <f t="shared" si="18"/>
        <v>0</v>
      </c>
      <c r="Y47" s="177">
        <f t="shared" si="18"/>
        <v>0</v>
      </c>
      <c r="Z47" s="177">
        <f t="shared" si="18"/>
        <v>0</v>
      </c>
      <c r="AA47" s="177">
        <f t="shared" si="18"/>
        <v>200</v>
      </c>
      <c r="AB47" s="177">
        <f t="shared" si="18"/>
        <v>0</v>
      </c>
      <c r="AC47" s="177">
        <f t="shared" si="18"/>
        <v>2</v>
      </c>
      <c r="AD47" s="177">
        <f t="shared" si="18"/>
        <v>0</v>
      </c>
      <c r="AE47" s="177">
        <f t="shared" si="18"/>
        <v>0</v>
      </c>
      <c r="AF47" s="177">
        <f t="shared" si="18"/>
        <v>0</v>
      </c>
      <c r="AG47" s="177">
        <f t="shared" si="18"/>
        <v>56</v>
      </c>
      <c r="AH47" s="177">
        <f t="shared" si="18"/>
        <v>0</v>
      </c>
      <c r="AI47" s="177">
        <f t="shared" si="18"/>
        <v>0</v>
      </c>
      <c r="AJ47" s="177">
        <f t="shared" si="18"/>
        <v>0</v>
      </c>
      <c r="AK47" s="177">
        <f t="shared" si="18"/>
        <v>0</v>
      </c>
      <c r="AL47" s="177">
        <f t="shared" si="18"/>
        <v>0</v>
      </c>
      <c r="AM47" s="177">
        <f t="shared" si="18"/>
        <v>0</v>
      </c>
      <c r="AN47" s="177">
        <f t="shared" si="18"/>
        <v>0</v>
      </c>
      <c r="AO47" s="177">
        <f t="shared" si="18"/>
        <v>0</v>
      </c>
      <c r="AP47" s="177">
        <f t="shared" si="18"/>
        <v>0</v>
      </c>
      <c r="AQ47" s="177">
        <f t="shared" si="18"/>
        <v>0</v>
      </c>
      <c r="AR47" s="177">
        <f t="shared" si="18"/>
        <v>0</v>
      </c>
      <c r="AS47" s="177">
        <f t="shared" si="18"/>
        <v>0</v>
      </c>
      <c r="AT47" s="177">
        <f t="shared" si="18"/>
        <v>2</v>
      </c>
      <c r="AU47" s="177">
        <f t="shared" si="18"/>
        <v>0</v>
      </c>
      <c r="AV47" s="177">
        <f t="shared" si="18"/>
        <v>0</v>
      </c>
      <c r="AW47" s="177">
        <f t="shared" si="18"/>
        <v>0</v>
      </c>
      <c r="AX47" s="177">
        <f t="shared" si="18"/>
        <v>0</v>
      </c>
      <c r="AY47" s="177">
        <f t="shared" si="18"/>
        <v>0</v>
      </c>
      <c r="AZ47" s="177">
        <f t="shared" si="18"/>
        <v>0</v>
      </c>
      <c r="BA47" s="177">
        <f t="shared" si="18"/>
        <v>0</v>
      </c>
      <c r="BB47" s="177">
        <f t="shared" si="18"/>
        <v>60</v>
      </c>
      <c r="BC47" s="177">
        <f t="shared" si="18"/>
        <v>0</v>
      </c>
      <c r="BD47" s="177">
        <f t="shared" si="18"/>
        <v>0</v>
      </c>
      <c r="BE47" s="177">
        <f t="shared" si="18"/>
        <v>0</v>
      </c>
      <c r="BF47" s="177">
        <f t="shared" si="18"/>
        <v>0</v>
      </c>
      <c r="BG47" s="177">
        <f t="shared" si="18"/>
        <v>0</v>
      </c>
      <c r="BH47" s="177">
        <f t="shared" si="18"/>
        <v>60</v>
      </c>
      <c r="BI47" s="177">
        <f t="shared" si="18"/>
        <v>0</v>
      </c>
      <c r="BJ47" s="177">
        <f t="shared" si="18"/>
        <v>35</v>
      </c>
      <c r="BK47" s="177">
        <f t="shared" si="18"/>
        <v>5</v>
      </c>
      <c r="BL47" s="177">
        <f t="shared" si="18"/>
        <v>8</v>
      </c>
      <c r="BM47" s="177">
        <f t="shared" si="18"/>
        <v>0</v>
      </c>
      <c r="BN47" s="177">
        <f t="shared" si="18"/>
        <v>0</v>
      </c>
      <c r="BO47" s="177">
        <f t="shared" si="18"/>
        <v>0</v>
      </c>
      <c r="BP47" s="177">
        <f t="shared" ref="BP47:BZ47" si="19">SUM(BP39:BP44)</f>
        <v>0</v>
      </c>
      <c r="BQ47" s="177">
        <f t="shared" si="19"/>
        <v>0</v>
      </c>
      <c r="BR47" s="177">
        <f t="shared" si="19"/>
        <v>0</v>
      </c>
      <c r="BS47" s="177">
        <f t="shared" si="19"/>
        <v>0</v>
      </c>
      <c r="BT47" s="177">
        <f t="shared" si="19"/>
        <v>0</v>
      </c>
      <c r="BU47" s="177">
        <f t="shared" si="19"/>
        <v>0</v>
      </c>
      <c r="BV47" s="177">
        <f>SUM(BV39:BV45)</f>
        <v>0</v>
      </c>
      <c r="BW47" s="177">
        <f t="shared" si="19"/>
        <v>0</v>
      </c>
      <c r="BX47" s="177">
        <f>SUM(BX39:BX45)</f>
        <v>40</v>
      </c>
      <c r="BY47" s="193">
        <f t="shared" si="19"/>
        <v>0</v>
      </c>
      <c r="BZ47" s="193">
        <f t="shared" si="19"/>
        <v>0</v>
      </c>
      <c r="CA47" s="172"/>
    </row>
    <row r="48" spans="1:79" ht="15" hidden="1">
      <c r="A48" s="614" t="s">
        <v>54</v>
      </c>
      <c r="B48" s="615"/>
      <c r="C48" s="177">
        <f>C49</f>
        <v>100</v>
      </c>
      <c r="D48" s="177">
        <f t="shared" ref="D48:BO48" si="20">C48</f>
        <v>100</v>
      </c>
      <c r="E48" s="177">
        <f t="shared" si="20"/>
        <v>100</v>
      </c>
      <c r="F48" s="177">
        <f t="shared" si="20"/>
        <v>100</v>
      </c>
      <c r="G48" s="177">
        <f t="shared" si="20"/>
        <v>100</v>
      </c>
      <c r="H48" s="177">
        <f t="shared" si="20"/>
        <v>100</v>
      </c>
      <c r="I48" s="177">
        <f t="shared" si="20"/>
        <v>100</v>
      </c>
      <c r="J48" s="177">
        <f t="shared" si="20"/>
        <v>100</v>
      </c>
      <c r="K48" s="177">
        <f t="shared" si="20"/>
        <v>100</v>
      </c>
      <c r="L48" s="177">
        <f t="shared" si="20"/>
        <v>100</v>
      </c>
      <c r="M48" s="177">
        <f t="shared" si="20"/>
        <v>100</v>
      </c>
      <c r="N48" s="177">
        <f t="shared" si="20"/>
        <v>100</v>
      </c>
      <c r="O48" s="177">
        <f t="shared" si="20"/>
        <v>100</v>
      </c>
      <c r="P48" s="177">
        <f t="shared" si="20"/>
        <v>100</v>
      </c>
      <c r="Q48" s="177">
        <f t="shared" si="20"/>
        <v>100</v>
      </c>
      <c r="R48" s="177">
        <f t="shared" si="20"/>
        <v>100</v>
      </c>
      <c r="S48" s="177">
        <f t="shared" si="20"/>
        <v>100</v>
      </c>
      <c r="T48" s="177">
        <f t="shared" si="20"/>
        <v>100</v>
      </c>
      <c r="U48" s="177">
        <f t="shared" si="20"/>
        <v>100</v>
      </c>
      <c r="V48" s="177">
        <f t="shared" si="20"/>
        <v>100</v>
      </c>
      <c r="W48" s="177">
        <f t="shared" si="20"/>
        <v>100</v>
      </c>
      <c r="X48" s="177">
        <f t="shared" si="20"/>
        <v>100</v>
      </c>
      <c r="Y48" s="177">
        <f t="shared" si="20"/>
        <v>100</v>
      </c>
      <c r="Z48" s="177">
        <f t="shared" si="20"/>
        <v>100</v>
      </c>
      <c r="AA48" s="177">
        <f t="shared" si="20"/>
        <v>100</v>
      </c>
      <c r="AB48" s="177">
        <f t="shared" si="20"/>
        <v>100</v>
      </c>
      <c r="AC48" s="177">
        <f t="shared" si="20"/>
        <v>100</v>
      </c>
      <c r="AD48" s="177">
        <f t="shared" si="20"/>
        <v>100</v>
      </c>
      <c r="AE48" s="177">
        <f t="shared" si="20"/>
        <v>100</v>
      </c>
      <c r="AF48" s="177">
        <f t="shared" si="20"/>
        <v>100</v>
      </c>
      <c r="AG48" s="177">
        <f t="shared" si="20"/>
        <v>100</v>
      </c>
      <c r="AH48" s="177">
        <f t="shared" si="20"/>
        <v>100</v>
      </c>
      <c r="AI48" s="177">
        <f t="shared" si="20"/>
        <v>100</v>
      </c>
      <c r="AJ48" s="177">
        <f t="shared" si="20"/>
        <v>100</v>
      </c>
      <c r="AK48" s="177">
        <f t="shared" si="20"/>
        <v>100</v>
      </c>
      <c r="AL48" s="177">
        <f t="shared" si="20"/>
        <v>100</v>
      </c>
      <c r="AM48" s="177">
        <f t="shared" si="20"/>
        <v>100</v>
      </c>
      <c r="AN48" s="177">
        <f t="shared" si="20"/>
        <v>100</v>
      </c>
      <c r="AO48" s="177">
        <f t="shared" si="20"/>
        <v>100</v>
      </c>
      <c r="AP48" s="177">
        <f t="shared" si="20"/>
        <v>100</v>
      </c>
      <c r="AQ48" s="177">
        <f t="shared" si="20"/>
        <v>100</v>
      </c>
      <c r="AR48" s="177">
        <f t="shared" si="20"/>
        <v>100</v>
      </c>
      <c r="AS48" s="177">
        <f t="shared" si="20"/>
        <v>100</v>
      </c>
      <c r="AT48" s="177">
        <f t="shared" si="20"/>
        <v>100</v>
      </c>
      <c r="AU48" s="177">
        <f t="shared" si="20"/>
        <v>100</v>
      </c>
      <c r="AV48" s="177">
        <f t="shared" si="20"/>
        <v>100</v>
      </c>
      <c r="AW48" s="177">
        <f t="shared" si="20"/>
        <v>100</v>
      </c>
      <c r="AX48" s="177">
        <f t="shared" si="20"/>
        <v>100</v>
      </c>
      <c r="AY48" s="177">
        <f t="shared" si="20"/>
        <v>100</v>
      </c>
      <c r="AZ48" s="177">
        <f t="shared" si="20"/>
        <v>100</v>
      </c>
      <c r="BA48" s="177">
        <f t="shared" si="20"/>
        <v>100</v>
      </c>
      <c r="BB48" s="177">
        <f t="shared" si="20"/>
        <v>100</v>
      </c>
      <c r="BC48" s="177">
        <f t="shared" si="20"/>
        <v>100</v>
      </c>
      <c r="BD48" s="177">
        <f t="shared" si="20"/>
        <v>100</v>
      </c>
      <c r="BE48" s="177">
        <f t="shared" si="20"/>
        <v>100</v>
      </c>
      <c r="BF48" s="177">
        <f t="shared" si="20"/>
        <v>100</v>
      </c>
      <c r="BG48" s="177">
        <f t="shared" si="20"/>
        <v>100</v>
      </c>
      <c r="BH48" s="177">
        <f t="shared" si="20"/>
        <v>100</v>
      </c>
      <c r="BI48" s="177">
        <f t="shared" si="20"/>
        <v>100</v>
      </c>
      <c r="BJ48" s="177">
        <f t="shared" si="20"/>
        <v>100</v>
      </c>
      <c r="BK48" s="177">
        <f t="shared" si="20"/>
        <v>100</v>
      </c>
      <c r="BL48" s="177">
        <f t="shared" si="20"/>
        <v>100</v>
      </c>
      <c r="BM48" s="177">
        <f t="shared" si="20"/>
        <v>100</v>
      </c>
      <c r="BN48" s="177">
        <f t="shared" si="20"/>
        <v>100</v>
      </c>
      <c r="BO48" s="177">
        <f t="shared" si="20"/>
        <v>100</v>
      </c>
      <c r="BP48" s="177">
        <f t="shared" ref="BP48:BZ48" si="21">BO48</f>
        <v>100</v>
      </c>
      <c r="BQ48" s="177">
        <f t="shared" si="21"/>
        <v>100</v>
      </c>
      <c r="BR48" s="177">
        <f t="shared" si="21"/>
        <v>100</v>
      </c>
      <c r="BS48" s="177">
        <f t="shared" si="21"/>
        <v>100</v>
      </c>
      <c r="BT48" s="177">
        <f t="shared" si="21"/>
        <v>100</v>
      </c>
      <c r="BU48" s="177">
        <f t="shared" si="21"/>
        <v>100</v>
      </c>
      <c r="BV48" s="177">
        <f t="shared" si="21"/>
        <v>100</v>
      </c>
      <c r="BW48" s="177">
        <f t="shared" si="21"/>
        <v>100</v>
      </c>
      <c r="BX48" s="177">
        <f t="shared" si="21"/>
        <v>100</v>
      </c>
      <c r="BY48" s="194">
        <f t="shared" si="21"/>
        <v>100</v>
      </c>
      <c r="BZ48" s="194">
        <f t="shared" si="21"/>
        <v>100</v>
      </c>
      <c r="CA48" s="172"/>
    </row>
    <row r="49" spans="1:79" ht="20.25" thickBot="1">
      <c r="A49" s="593" t="s">
        <v>54</v>
      </c>
      <c r="B49" s="594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93"/>
      <c r="BZ49" s="193"/>
      <c r="CA49" s="172"/>
    </row>
    <row r="50" spans="1:79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17">
        <f>J47*J48/1000</f>
        <v>0</v>
      </c>
      <c r="K50" s="417">
        <f>K47*K48/1000</f>
        <v>0</v>
      </c>
      <c r="L50" s="444">
        <f t="shared" ref="L50:BV50" si="22">L47*L48/1000</f>
        <v>0.61</v>
      </c>
      <c r="M50" s="444">
        <f t="shared" si="22"/>
        <v>0</v>
      </c>
      <c r="N50" s="444">
        <f t="shared" si="22"/>
        <v>0.17599999999999999</v>
      </c>
      <c r="O50" s="444">
        <f t="shared" si="22"/>
        <v>0</v>
      </c>
      <c r="P50" s="444">
        <f t="shared" si="22"/>
        <v>0</v>
      </c>
      <c r="Q50" s="444">
        <f t="shared" si="22"/>
        <v>0</v>
      </c>
      <c r="R50" s="444">
        <f t="shared" si="22"/>
        <v>0</v>
      </c>
      <c r="S50" s="444">
        <f>S47*S48/1000</f>
        <v>0</v>
      </c>
      <c r="T50" s="444">
        <f t="shared" si="22"/>
        <v>1.6</v>
      </c>
      <c r="U50" s="444">
        <f t="shared" si="22"/>
        <v>0</v>
      </c>
      <c r="V50" s="444">
        <f t="shared" si="22"/>
        <v>0</v>
      </c>
      <c r="W50" s="444">
        <f t="shared" si="22"/>
        <v>0</v>
      </c>
      <c r="X50" s="444">
        <f t="shared" si="22"/>
        <v>0</v>
      </c>
      <c r="Y50" s="444">
        <f t="shared" si="22"/>
        <v>0</v>
      </c>
      <c r="Z50" s="444">
        <f t="shared" si="22"/>
        <v>0</v>
      </c>
      <c r="AA50" s="444">
        <f t="shared" si="22"/>
        <v>20</v>
      </c>
      <c r="AB50" s="444">
        <f t="shared" si="22"/>
        <v>0</v>
      </c>
      <c r="AC50" s="444">
        <f t="shared" si="22"/>
        <v>0.2</v>
      </c>
      <c r="AD50" s="444">
        <f>AD47*AD48/1000</f>
        <v>0</v>
      </c>
      <c r="AE50" s="444">
        <f>AE47*AE48/1000</f>
        <v>0</v>
      </c>
      <c r="AF50" s="444">
        <f t="shared" si="22"/>
        <v>0</v>
      </c>
      <c r="AG50" s="444">
        <f t="shared" si="22"/>
        <v>5.6</v>
      </c>
      <c r="AH50" s="444">
        <f t="shared" si="22"/>
        <v>0</v>
      </c>
      <c r="AI50" s="444">
        <f t="shared" si="22"/>
        <v>0</v>
      </c>
      <c r="AJ50" s="444">
        <f t="shared" si="22"/>
        <v>0</v>
      </c>
      <c r="AK50" s="444">
        <f t="shared" si="22"/>
        <v>0</v>
      </c>
      <c r="AL50" s="444">
        <f t="shared" si="22"/>
        <v>0</v>
      </c>
      <c r="AM50" s="444">
        <f t="shared" si="22"/>
        <v>0</v>
      </c>
      <c r="AN50" s="444">
        <f t="shared" si="22"/>
        <v>0</v>
      </c>
      <c r="AO50" s="444">
        <f t="shared" si="22"/>
        <v>0</v>
      </c>
      <c r="AP50" s="444">
        <f t="shared" si="22"/>
        <v>0</v>
      </c>
      <c r="AQ50" s="444">
        <f t="shared" si="22"/>
        <v>0</v>
      </c>
      <c r="AR50" s="444">
        <f t="shared" si="22"/>
        <v>0</v>
      </c>
      <c r="AS50" s="444">
        <f t="shared" si="22"/>
        <v>0</v>
      </c>
      <c r="AT50" s="444">
        <f t="shared" si="22"/>
        <v>0.2</v>
      </c>
      <c r="AU50" s="444">
        <f t="shared" si="22"/>
        <v>0</v>
      </c>
      <c r="AV50" s="444">
        <f t="shared" si="22"/>
        <v>0</v>
      </c>
      <c r="AW50" s="444">
        <f t="shared" si="22"/>
        <v>0</v>
      </c>
      <c r="AX50" s="444">
        <f t="shared" si="22"/>
        <v>0</v>
      </c>
      <c r="AY50" s="444">
        <f t="shared" si="22"/>
        <v>0</v>
      </c>
      <c r="AZ50" s="444">
        <f>AZ47*AZ48/1000</f>
        <v>0</v>
      </c>
      <c r="BA50" s="444">
        <f t="shared" si="22"/>
        <v>0</v>
      </c>
      <c r="BB50" s="444">
        <f t="shared" si="22"/>
        <v>6</v>
      </c>
      <c r="BC50" s="444">
        <f t="shared" si="22"/>
        <v>0</v>
      </c>
      <c r="BD50" s="444">
        <f t="shared" si="22"/>
        <v>0</v>
      </c>
      <c r="BE50" s="444">
        <f t="shared" si="22"/>
        <v>0</v>
      </c>
      <c r="BF50" s="444">
        <f t="shared" si="22"/>
        <v>0</v>
      </c>
      <c r="BG50" s="444">
        <f t="shared" si="22"/>
        <v>0</v>
      </c>
      <c r="BH50" s="444">
        <f>BH47*BH48/1000</f>
        <v>6</v>
      </c>
      <c r="BI50" s="444">
        <f t="shared" si="22"/>
        <v>0</v>
      </c>
      <c r="BJ50" s="444">
        <f t="shared" si="22"/>
        <v>3.5</v>
      </c>
      <c r="BK50" s="444">
        <f t="shared" si="22"/>
        <v>0.5</v>
      </c>
      <c r="BL50" s="444">
        <f t="shared" si="22"/>
        <v>0.8</v>
      </c>
      <c r="BM50" s="444">
        <f t="shared" si="22"/>
        <v>0</v>
      </c>
      <c r="BN50" s="444">
        <f t="shared" si="22"/>
        <v>0</v>
      </c>
      <c r="BO50" s="444">
        <f t="shared" si="22"/>
        <v>0</v>
      </c>
      <c r="BP50" s="444">
        <f>BP47*BP48/1000</f>
        <v>0</v>
      </c>
      <c r="BQ50" s="444">
        <f t="shared" si="22"/>
        <v>0</v>
      </c>
      <c r="BR50" s="444">
        <f t="shared" si="22"/>
        <v>0</v>
      </c>
      <c r="BS50" s="444">
        <f t="shared" si="22"/>
        <v>0</v>
      </c>
      <c r="BT50" s="444">
        <f t="shared" si="22"/>
        <v>0</v>
      </c>
      <c r="BU50" s="444">
        <f t="shared" si="22"/>
        <v>0</v>
      </c>
      <c r="BV50" s="444">
        <f t="shared" si="22"/>
        <v>0</v>
      </c>
      <c r="BW50" s="444">
        <f>BW47*BW48/1000</f>
        <v>0</v>
      </c>
      <c r="BX50" s="444">
        <f>BX47*BX48/1000</f>
        <v>4</v>
      </c>
      <c r="BY50" s="400">
        <f>BY47*BY48/1000</f>
        <v>0</v>
      </c>
      <c r="BZ50" s="400">
        <f>BZ47*BZ48/1000</f>
        <v>0</v>
      </c>
      <c r="CA50" s="172"/>
    </row>
    <row r="51" spans="1:79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19">
        <f>ССЫЛКИ!H3</f>
        <v>105</v>
      </c>
      <c r="K51" s="419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402">
        <f>ССЫЛКИ!BW3</f>
        <v>510</v>
      </c>
      <c r="BZ51" s="402">
        <f>ССЫЛКИ!BX3</f>
        <v>580</v>
      </c>
      <c r="CA51" s="172"/>
    </row>
    <row r="52" spans="1:79" ht="15.75">
      <c r="A52" s="593" t="s">
        <v>56</v>
      </c>
      <c r="B52" s="594"/>
      <c r="C52" s="450">
        <f>SUM(D52:BZ52)</f>
        <v>7442</v>
      </c>
      <c r="D52" s="421">
        <f t="shared" ref="D52:BZ52" si="23">D50*D51</f>
        <v>0</v>
      </c>
      <c r="E52" s="421">
        <f t="shared" si="23"/>
        <v>0</v>
      </c>
      <c r="F52" s="422">
        <f t="shared" si="23"/>
        <v>0</v>
      </c>
      <c r="G52" s="417">
        <f t="shared" si="23"/>
        <v>0</v>
      </c>
      <c r="H52" s="417">
        <f t="shared" si="23"/>
        <v>0</v>
      </c>
      <c r="I52" s="417">
        <f t="shared" si="23"/>
        <v>0</v>
      </c>
      <c r="J52" s="417">
        <f t="shared" si="23"/>
        <v>0</v>
      </c>
      <c r="K52" s="417">
        <f t="shared" si="23"/>
        <v>0</v>
      </c>
      <c r="L52" s="444">
        <f t="shared" si="23"/>
        <v>81.739999999999995</v>
      </c>
      <c r="M52" s="444">
        <f t="shared" si="23"/>
        <v>0</v>
      </c>
      <c r="N52" s="444">
        <f t="shared" si="23"/>
        <v>1.7599999999999998</v>
      </c>
      <c r="O52" s="444">
        <f t="shared" si="23"/>
        <v>0</v>
      </c>
      <c r="P52" s="444">
        <f t="shared" si="23"/>
        <v>0</v>
      </c>
      <c r="Q52" s="444">
        <f t="shared" si="23"/>
        <v>0</v>
      </c>
      <c r="R52" s="444">
        <f t="shared" si="23"/>
        <v>0</v>
      </c>
      <c r="S52" s="444">
        <f t="shared" si="23"/>
        <v>0</v>
      </c>
      <c r="T52" s="444">
        <f t="shared" si="23"/>
        <v>384</v>
      </c>
      <c r="U52" s="444">
        <f t="shared" si="23"/>
        <v>0</v>
      </c>
      <c r="V52" s="444">
        <f t="shared" si="23"/>
        <v>0</v>
      </c>
      <c r="W52" s="444">
        <f t="shared" si="23"/>
        <v>0</v>
      </c>
      <c r="X52" s="444">
        <f t="shared" si="23"/>
        <v>0</v>
      </c>
      <c r="Y52" s="444">
        <f t="shared" si="23"/>
        <v>0</v>
      </c>
      <c r="Z52" s="444">
        <f t="shared" si="23"/>
        <v>0</v>
      </c>
      <c r="AA52" s="444">
        <f t="shared" si="23"/>
        <v>1700</v>
      </c>
      <c r="AB52" s="444">
        <f t="shared" si="23"/>
        <v>0</v>
      </c>
      <c r="AC52" s="444">
        <f t="shared" si="23"/>
        <v>38</v>
      </c>
      <c r="AD52" s="444">
        <f t="shared" si="23"/>
        <v>0</v>
      </c>
      <c r="AE52" s="444">
        <f t="shared" si="23"/>
        <v>0</v>
      </c>
      <c r="AF52" s="444">
        <f t="shared" si="23"/>
        <v>0</v>
      </c>
      <c r="AG52" s="444">
        <f t="shared" si="23"/>
        <v>503.99999999999994</v>
      </c>
      <c r="AH52" s="444">
        <f t="shared" si="23"/>
        <v>0</v>
      </c>
      <c r="AI52" s="444">
        <f t="shared" si="23"/>
        <v>0</v>
      </c>
      <c r="AJ52" s="444">
        <f t="shared" si="23"/>
        <v>0</v>
      </c>
      <c r="AK52" s="444">
        <f t="shared" si="23"/>
        <v>0</v>
      </c>
      <c r="AL52" s="444">
        <f t="shared" si="23"/>
        <v>0</v>
      </c>
      <c r="AM52" s="444">
        <f t="shared" si="23"/>
        <v>0</v>
      </c>
      <c r="AN52" s="444">
        <f t="shared" si="23"/>
        <v>0</v>
      </c>
      <c r="AO52" s="444">
        <f t="shared" si="23"/>
        <v>0</v>
      </c>
      <c r="AP52" s="444">
        <f t="shared" si="23"/>
        <v>0</v>
      </c>
      <c r="AQ52" s="444">
        <f t="shared" si="23"/>
        <v>0</v>
      </c>
      <c r="AR52" s="444">
        <f t="shared" si="23"/>
        <v>0</v>
      </c>
      <c r="AS52" s="444">
        <f t="shared" si="23"/>
        <v>0</v>
      </c>
      <c r="AT52" s="444">
        <f t="shared" si="23"/>
        <v>194</v>
      </c>
      <c r="AU52" s="444">
        <f t="shared" si="23"/>
        <v>0</v>
      </c>
      <c r="AV52" s="444">
        <f t="shared" si="23"/>
        <v>0</v>
      </c>
      <c r="AW52" s="444">
        <f t="shared" si="23"/>
        <v>0</v>
      </c>
      <c r="AX52" s="444">
        <f t="shared" si="23"/>
        <v>0</v>
      </c>
      <c r="AY52" s="444">
        <f t="shared" si="23"/>
        <v>0</v>
      </c>
      <c r="AZ52" s="444">
        <f t="shared" si="23"/>
        <v>0</v>
      </c>
      <c r="BA52" s="444">
        <f t="shared" si="23"/>
        <v>0</v>
      </c>
      <c r="BB52" s="444">
        <f t="shared" si="23"/>
        <v>1440</v>
      </c>
      <c r="BC52" s="444">
        <f t="shared" si="23"/>
        <v>0</v>
      </c>
      <c r="BD52" s="444">
        <f t="shared" si="23"/>
        <v>0</v>
      </c>
      <c r="BE52" s="444">
        <f t="shared" si="23"/>
        <v>0</v>
      </c>
      <c r="BF52" s="444">
        <f t="shared" si="23"/>
        <v>0</v>
      </c>
      <c r="BG52" s="444">
        <f t="shared" si="23"/>
        <v>0</v>
      </c>
      <c r="BH52" s="444">
        <f t="shared" si="23"/>
        <v>2640</v>
      </c>
      <c r="BI52" s="444">
        <f t="shared" si="23"/>
        <v>0</v>
      </c>
      <c r="BJ52" s="444">
        <f t="shared" si="23"/>
        <v>161</v>
      </c>
      <c r="BK52" s="444">
        <f t="shared" si="23"/>
        <v>17.5</v>
      </c>
      <c r="BL52" s="444">
        <f t="shared" si="23"/>
        <v>48</v>
      </c>
      <c r="BM52" s="444">
        <f t="shared" si="23"/>
        <v>0</v>
      </c>
      <c r="BN52" s="444">
        <f t="shared" si="23"/>
        <v>0</v>
      </c>
      <c r="BO52" s="444">
        <f t="shared" si="23"/>
        <v>0</v>
      </c>
      <c r="BP52" s="444">
        <f t="shared" si="23"/>
        <v>0</v>
      </c>
      <c r="BQ52" s="444">
        <f t="shared" si="23"/>
        <v>0</v>
      </c>
      <c r="BR52" s="444">
        <f t="shared" si="23"/>
        <v>0</v>
      </c>
      <c r="BS52" s="444">
        <f t="shared" si="23"/>
        <v>0</v>
      </c>
      <c r="BT52" s="444">
        <f t="shared" si="23"/>
        <v>0</v>
      </c>
      <c r="BU52" s="444">
        <f t="shared" si="23"/>
        <v>0</v>
      </c>
      <c r="BV52" s="444">
        <f t="shared" si="23"/>
        <v>0</v>
      </c>
      <c r="BW52" s="444">
        <f t="shared" si="23"/>
        <v>0</v>
      </c>
      <c r="BX52" s="444">
        <f t="shared" si="23"/>
        <v>232</v>
      </c>
      <c r="BY52" s="400">
        <f t="shared" si="23"/>
        <v>0</v>
      </c>
      <c r="BZ52" s="400">
        <f t="shared" si="23"/>
        <v>0</v>
      </c>
      <c r="CA52" s="172"/>
    </row>
    <row r="53" spans="1:79" ht="15.75" customHeight="1">
      <c r="A53" s="593" t="s">
        <v>57</v>
      </c>
      <c r="B53" s="594"/>
      <c r="C53" s="451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</row>
    <row r="54" spans="1:79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" hidden="1" customHeight="1">
      <c r="A55" s="612"/>
      <c r="B55" s="613"/>
      <c r="C55" s="177"/>
      <c r="D55" s="177">
        <f t="shared" ref="D55:BO55" si="24">SUM(D39:D44)</f>
        <v>0</v>
      </c>
      <c r="E55" s="177">
        <f t="shared" si="24"/>
        <v>0</v>
      </c>
      <c r="F55" s="177">
        <f t="shared" si="24"/>
        <v>0</v>
      </c>
      <c r="G55" s="177">
        <f t="shared" si="24"/>
        <v>0</v>
      </c>
      <c r="H55" s="177">
        <f t="shared" si="24"/>
        <v>0</v>
      </c>
      <c r="I55" s="177">
        <f t="shared" si="24"/>
        <v>0</v>
      </c>
      <c r="J55" s="177">
        <f t="shared" si="24"/>
        <v>0</v>
      </c>
      <c r="K55" s="177">
        <f t="shared" si="24"/>
        <v>0</v>
      </c>
      <c r="L55" s="177">
        <f t="shared" si="24"/>
        <v>6.1</v>
      </c>
      <c r="M55" s="177">
        <f t="shared" si="24"/>
        <v>0</v>
      </c>
      <c r="N55" s="177">
        <f t="shared" si="24"/>
        <v>1.76</v>
      </c>
      <c r="O55" s="177">
        <f t="shared" si="24"/>
        <v>0</v>
      </c>
      <c r="P55" s="177">
        <f t="shared" si="24"/>
        <v>0</v>
      </c>
      <c r="Q55" s="177">
        <f t="shared" si="24"/>
        <v>0</v>
      </c>
      <c r="R55" s="177">
        <f t="shared" si="24"/>
        <v>0</v>
      </c>
      <c r="S55" s="177">
        <f t="shared" si="24"/>
        <v>0</v>
      </c>
      <c r="T55" s="177">
        <f t="shared" si="24"/>
        <v>16</v>
      </c>
      <c r="U55" s="177">
        <f t="shared" si="24"/>
        <v>0</v>
      </c>
      <c r="V55" s="177">
        <f t="shared" si="24"/>
        <v>0</v>
      </c>
      <c r="W55" s="177">
        <f t="shared" si="24"/>
        <v>0</v>
      </c>
      <c r="X55" s="177">
        <f t="shared" si="24"/>
        <v>0</v>
      </c>
      <c r="Y55" s="177">
        <f t="shared" si="24"/>
        <v>0</v>
      </c>
      <c r="Z55" s="177">
        <f t="shared" si="24"/>
        <v>0</v>
      </c>
      <c r="AA55" s="177">
        <f t="shared" si="24"/>
        <v>200</v>
      </c>
      <c r="AB55" s="177">
        <f t="shared" si="24"/>
        <v>0</v>
      </c>
      <c r="AC55" s="177">
        <f t="shared" si="24"/>
        <v>2</v>
      </c>
      <c r="AD55" s="177">
        <f t="shared" si="24"/>
        <v>0</v>
      </c>
      <c r="AE55" s="177">
        <f t="shared" si="24"/>
        <v>0</v>
      </c>
      <c r="AF55" s="177">
        <f t="shared" si="24"/>
        <v>0</v>
      </c>
      <c r="AG55" s="177">
        <f t="shared" si="24"/>
        <v>56</v>
      </c>
      <c r="AH55" s="177">
        <f t="shared" si="24"/>
        <v>0</v>
      </c>
      <c r="AI55" s="177">
        <f t="shared" si="24"/>
        <v>0</v>
      </c>
      <c r="AJ55" s="177">
        <f t="shared" si="24"/>
        <v>0</v>
      </c>
      <c r="AK55" s="177">
        <f t="shared" si="24"/>
        <v>0</v>
      </c>
      <c r="AL55" s="177">
        <f t="shared" si="24"/>
        <v>0</v>
      </c>
      <c r="AM55" s="177">
        <f t="shared" si="24"/>
        <v>0</v>
      </c>
      <c r="AN55" s="177">
        <f t="shared" si="24"/>
        <v>0</v>
      </c>
      <c r="AO55" s="177">
        <f t="shared" si="24"/>
        <v>0</v>
      </c>
      <c r="AP55" s="177">
        <f t="shared" si="24"/>
        <v>0</v>
      </c>
      <c r="AQ55" s="177">
        <f t="shared" si="24"/>
        <v>0</v>
      </c>
      <c r="AR55" s="177">
        <f t="shared" si="24"/>
        <v>0</v>
      </c>
      <c r="AS55" s="177">
        <f t="shared" si="24"/>
        <v>0</v>
      </c>
      <c r="AT55" s="177">
        <f t="shared" si="24"/>
        <v>2</v>
      </c>
      <c r="AU55" s="177">
        <f t="shared" si="24"/>
        <v>0</v>
      </c>
      <c r="AV55" s="177">
        <f t="shared" si="24"/>
        <v>0</v>
      </c>
      <c r="AW55" s="177">
        <f t="shared" si="24"/>
        <v>0</v>
      </c>
      <c r="AX55" s="177">
        <f t="shared" si="24"/>
        <v>0</v>
      </c>
      <c r="AY55" s="177">
        <f t="shared" si="24"/>
        <v>0</v>
      </c>
      <c r="AZ55" s="177">
        <f t="shared" si="24"/>
        <v>0</v>
      </c>
      <c r="BA55" s="177">
        <f t="shared" si="24"/>
        <v>0</v>
      </c>
      <c r="BB55" s="177">
        <f t="shared" si="24"/>
        <v>60</v>
      </c>
      <c r="BC55" s="177">
        <f t="shared" si="24"/>
        <v>0</v>
      </c>
      <c r="BD55" s="177">
        <f t="shared" si="24"/>
        <v>0</v>
      </c>
      <c r="BE55" s="177">
        <f t="shared" si="24"/>
        <v>0</v>
      </c>
      <c r="BF55" s="177">
        <f t="shared" si="24"/>
        <v>0</v>
      </c>
      <c r="BG55" s="177">
        <f t="shared" si="24"/>
        <v>0</v>
      </c>
      <c r="BH55" s="177">
        <f t="shared" si="24"/>
        <v>60</v>
      </c>
      <c r="BI55" s="177">
        <f t="shared" si="24"/>
        <v>0</v>
      </c>
      <c r="BJ55" s="177">
        <f t="shared" si="24"/>
        <v>35</v>
      </c>
      <c r="BK55" s="177">
        <f t="shared" si="24"/>
        <v>5</v>
      </c>
      <c r="BL55" s="177">
        <f t="shared" si="24"/>
        <v>8</v>
      </c>
      <c r="BM55" s="177">
        <f t="shared" si="24"/>
        <v>0</v>
      </c>
      <c r="BN55" s="177">
        <f t="shared" si="24"/>
        <v>0</v>
      </c>
      <c r="BO55" s="177">
        <f t="shared" si="24"/>
        <v>0</v>
      </c>
      <c r="BP55" s="177">
        <f t="shared" ref="BP55:BW55" si="25">SUM(BP39:BP44)</f>
        <v>0</v>
      </c>
      <c r="BQ55" s="177">
        <f t="shared" si="25"/>
        <v>0</v>
      </c>
      <c r="BR55" s="177">
        <f t="shared" si="25"/>
        <v>0</v>
      </c>
      <c r="BS55" s="177">
        <f t="shared" si="25"/>
        <v>0</v>
      </c>
      <c r="BT55" s="177">
        <f t="shared" si="25"/>
        <v>0</v>
      </c>
      <c r="BU55" s="177">
        <f t="shared" si="25"/>
        <v>0</v>
      </c>
      <c r="BV55" s="177">
        <f>SUM(BV39:BW45)</f>
        <v>0</v>
      </c>
      <c r="BW55" s="177">
        <f t="shared" si="25"/>
        <v>0</v>
      </c>
      <c r="BX55" s="177">
        <f>SUM(BX39:BX45)</f>
        <v>40</v>
      </c>
      <c r="BY55" s="193">
        <f>SUM(BY35:BY42)</f>
        <v>0</v>
      </c>
      <c r="BZ55" s="193">
        <f>SUM(BZ39:BZ44)</f>
        <v>0</v>
      </c>
      <c r="CA55" s="172"/>
    </row>
    <row r="56" spans="1:79" ht="15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6">D56</f>
        <v>100</v>
      </c>
      <c r="F56" s="185">
        <f t="shared" si="26"/>
        <v>100</v>
      </c>
      <c r="G56" s="185">
        <f t="shared" si="26"/>
        <v>100</v>
      </c>
      <c r="H56" s="185">
        <f t="shared" si="26"/>
        <v>100</v>
      </c>
      <c r="I56" s="185">
        <f t="shared" si="26"/>
        <v>100</v>
      </c>
      <c r="J56" s="185">
        <f t="shared" si="26"/>
        <v>100</v>
      </c>
      <c r="K56" s="185">
        <f t="shared" si="26"/>
        <v>100</v>
      </c>
      <c r="L56" s="185">
        <f t="shared" si="26"/>
        <v>100</v>
      </c>
      <c r="M56" s="185">
        <f t="shared" si="26"/>
        <v>100</v>
      </c>
      <c r="N56" s="185">
        <f t="shared" si="26"/>
        <v>100</v>
      </c>
      <c r="O56" s="185">
        <f t="shared" si="26"/>
        <v>100</v>
      </c>
      <c r="P56" s="185">
        <f t="shared" si="26"/>
        <v>100</v>
      </c>
      <c r="Q56" s="185">
        <f t="shared" si="26"/>
        <v>100</v>
      </c>
      <c r="R56" s="185">
        <f t="shared" si="26"/>
        <v>100</v>
      </c>
      <c r="S56" s="185">
        <f t="shared" si="26"/>
        <v>100</v>
      </c>
      <c r="T56" s="185">
        <f t="shared" si="26"/>
        <v>100</v>
      </c>
      <c r="U56" s="185">
        <f t="shared" si="26"/>
        <v>100</v>
      </c>
      <c r="V56" s="185">
        <f t="shared" si="26"/>
        <v>100</v>
      </c>
      <c r="W56" s="185">
        <f t="shared" si="26"/>
        <v>100</v>
      </c>
      <c r="X56" s="185">
        <f t="shared" si="26"/>
        <v>100</v>
      </c>
      <c r="Y56" s="185">
        <f t="shared" si="26"/>
        <v>100</v>
      </c>
      <c r="Z56" s="185">
        <f t="shared" si="26"/>
        <v>100</v>
      </c>
      <c r="AA56" s="185">
        <f t="shared" si="26"/>
        <v>100</v>
      </c>
      <c r="AB56" s="185">
        <f t="shared" si="26"/>
        <v>100</v>
      </c>
      <c r="AC56" s="185">
        <f t="shared" si="26"/>
        <v>100</v>
      </c>
      <c r="AD56" s="185">
        <f t="shared" si="26"/>
        <v>100</v>
      </c>
      <c r="AE56" s="185">
        <f t="shared" si="26"/>
        <v>100</v>
      </c>
      <c r="AF56" s="185">
        <f t="shared" si="26"/>
        <v>100</v>
      </c>
      <c r="AG56" s="185">
        <f t="shared" si="26"/>
        <v>100</v>
      </c>
      <c r="AH56" s="185">
        <f t="shared" si="26"/>
        <v>100</v>
      </c>
      <c r="AI56" s="185">
        <f t="shared" si="26"/>
        <v>100</v>
      </c>
      <c r="AJ56" s="185">
        <f t="shared" si="26"/>
        <v>100</v>
      </c>
      <c r="AK56" s="185">
        <f t="shared" si="26"/>
        <v>100</v>
      </c>
      <c r="AL56" s="185">
        <f t="shared" si="26"/>
        <v>100</v>
      </c>
      <c r="AM56" s="185">
        <f t="shared" si="26"/>
        <v>100</v>
      </c>
      <c r="AN56" s="185">
        <f t="shared" si="26"/>
        <v>100</v>
      </c>
      <c r="AO56" s="185">
        <f t="shared" si="26"/>
        <v>100</v>
      </c>
      <c r="AP56" s="185">
        <f t="shared" si="26"/>
        <v>100</v>
      </c>
      <c r="AQ56" s="185">
        <f t="shared" si="26"/>
        <v>100</v>
      </c>
      <c r="AR56" s="185">
        <f t="shared" si="26"/>
        <v>100</v>
      </c>
      <c r="AS56" s="185">
        <f t="shared" si="26"/>
        <v>100</v>
      </c>
      <c r="AT56" s="185">
        <f t="shared" si="26"/>
        <v>100</v>
      </c>
      <c r="AU56" s="185">
        <f t="shared" si="26"/>
        <v>100</v>
      </c>
      <c r="AV56" s="185">
        <f t="shared" si="26"/>
        <v>100</v>
      </c>
      <c r="AW56" s="185">
        <f t="shared" si="26"/>
        <v>100</v>
      </c>
      <c r="AX56" s="185">
        <f t="shared" si="26"/>
        <v>100</v>
      </c>
      <c r="AY56" s="185">
        <f t="shared" si="26"/>
        <v>100</v>
      </c>
      <c r="AZ56" s="185">
        <f t="shared" si="26"/>
        <v>100</v>
      </c>
      <c r="BA56" s="185">
        <f t="shared" si="26"/>
        <v>100</v>
      </c>
      <c r="BB56" s="185">
        <f t="shared" si="26"/>
        <v>100</v>
      </c>
      <c r="BC56" s="185">
        <f t="shared" si="26"/>
        <v>100</v>
      </c>
      <c r="BD56" s="185">
        <f t="shared" si="26"/>
        <v>100</v>
      </c>
      <c r="BE56" s="185">
        <f t="shared" si="26"/>
        <v>100</v>
      </c>
      <c r="BF56" s="185">
        <f t="shared" si="26"/>
        <v>100</v>
      </c>
      <c r="BG56" s="185">
        <f t="shared" si="26"/>
        <v>100</v>
      </c>
      <c r="BH56" s="185">
        <f t="shared" si="26"/>
        <v>100</v>
      </c>
      <c r="BI56" s="185">
        <f t="shared" si="26"/>
        <v>100</v>
      </c>
      <c r="BJ56" s="185">
        <f t="shared" si="26"/>
        <v>100</v>
      </c>
      <c r="BK56" s="185">
        <f t="shared" si="26"/>
        <v>100</v>
      </c>
      <c r="BL56" s="185">
        <f t="shared" si="26"/>
        <v>100</v>
      </c>
      <c r="BM56" s="185">
        <f t="shared" si="26"/>
        <v>100</v>
      </c>
      <c r="BN56" s="185">
        <f t="shared" si="26"/>
        <v>100</v>
      </c>
      <c r="BO56" s="185">
        <f t="shared" si="26"/>
        <v>100</v>
      </c>
      <c r="BP56" s="185">
        <f t="shared" si="26"/>
        <v>100</v>
      </c>
      <c r="BQ56" s="185">
        <f t="shared" ref="BQ56:BZ56" si="27">BP56</f>
        <v>100</v>
      </c>
      <c r="BR56" s="185">
        <f t="shared" si="27"/>
        <v>100</v>
      </c>
      <c r="BS56" s="185">
        <f t="shared" si="27"/>
        <v>100</v>
      </c>
      <c r="BT56" s="185">
        <f t="shared" si="27"/>
        <v>100</v>
      </c>
      <c r="BU56" s="185">
        <f t="shared" si="27"/>
        <v>100</v>
      </c>
      <c r="BV56" s="185">
        <f t="shared" si="27"/>
        <v>100</v>
      </c>
      <c r="BW56" s="185">
        <f t="shared" si="27"/>
        <v>100</v>
      </c>
      <c r="BX56" s="185">
        <f t="shared" si="27"/>
        <v>100</v>
      </c>
      <c r="BY56" s="194">
        <f t="shared" si="27"/>
        <v>100</v>
      </c>
      <c r="BZ56" s="194">
        <f t="shared" si="27"/>
        <v>100</v>
      </c>
      <c r="CA56" s="172"/>
    </row>
    <row r="57" spans="1:79" ht="21" hidden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95"/>
      <c r="BZ57" s="193"/>
      <c r="CA57" s="172"/>
    </row>
    <row r="58" spans="1:79" ht="15" hidden="1">
      <c r="A58" s="618" t="s">
        <v>55</v>
      </c>
      <c r="B58" s="619"/>
      <c r="C58" s="178"/>
      <c r="D58" s="187">
        <f>D55*D56/1000</f>
        <v>0</v>
      </c>
      <c r="E58" s="187">
        <f>E55*E56</f>
        <v>0</v>
      </c>
      <c r="F58" s="187">
        <f>F55*F56</f>
        <v>0</v>
      </c>
      <c r="G58" s="187">
        <f>G55*G56</f>
        <v>0</v>
      </c>
      <c r="H58" s="187">
        <f>H55*H56/1000</f>
        <v>0</v>
      </c>
      <c r="I58" s="187">
        <f>I55*I56/1000</f>
        <v>0</v>
      </c>
      <c r="J58" s="188">
        <f>J55*J56/1000</f>
        <v>0</v>
      </c>
      <c r="K58" s="188">
        <f>K55*K56</f>
        <v>0</v>
      </c>
      <c r="L58" s="181">
        <f t="shared" ref="L58:BV58" si="28">L55*L56/1000</f>
        <v>0.61</v>
      </c>
      <c r="M58" s="181">
        <f t="shared" si="28"/>
        <v>0</v>
      </c>
      <c r="N58" s="181">
        <f t="shared" si="28"/>
        <v>0.17599999999999999</v>
      </c>
      <c r="O58" s="181">
        <f t="shared" si="28"/>
        <v>0</v>
      </c>
      <c r="P58" s="181">
        <f t="shared" si="28"/>
        <v>0</v>
      </c>
      <c r="Q58" s="181">
        <f t="shared" si="28"/>
        <v>0</v>
      </c>
      <c r="R58" s="181">
        <f t="shared" si="28"/>
        <v>0</v>
      </c>
      <c r="S58" s="181">
        <f>S55*S56/1000</f>
        <v>0</v>
      </c>
      <c r="T58" s="181">
        <f t="shared" si="28"/>
        <v>1.6</v>
      </c>
      <c r="U58" s="181">
        <f t="shared" si="28"/>
        <v>0</v>
      </c>
      <c r="V58" s="181">
        <f t="shared" si="28"/>
        <v>0</v>
      </c>
      <c r="W58" s="181">
        <f t="shared" si="28"/>
        <v>0</v>
      </c>
      <c r="X58" s="181">
        <f t="shared" si="28"/>
        <v>0</v>
      </c>
      <c r="Y58" s="181">
        <f t="shared" si="28"/>
        <v>0</v>
      </c>
      <c r="Z58" s="181">
        <f t="shared" si="28"/>
        <v>0</v>
      </c>
      <c r="AA58" s="181">
        <f t="shared" si="28"/>
        <v>20</v>
      </c>
      <c r="AB58" s="181">
        <f t="shared" si="28"/>
        <v>0</v>
      </c>
      <c r="AC58" s="181">
        <f t="shared" si="28"/>
        <v>0.2</v>
      </c>
      <c r="AD58" s="181">
        <f>AD55*AD56/1000</f>
        <v>0</v>
      </c>
      <c r="AE58" s="181">
        <f>AE55*AE56/1000</f>
        <v>0</v>
      </c>
      <c r="AF58" s="181">
        <f t="shared" si="28"/>
        <v>0</v>
      </c>
      <c r="AG58" s="181">
        <f t="shared" si="28"/>
        <v>5.6</v>
      </c>
      <c r="AH58" s="181">
        <f t="shared" si="28"/>
        <v>0</v>
      </c>
      <c r="AI58" s="181">
        <f t="shared" si="28"/>
        <v>0</v>
      </c>
      <c r="AJ58" s="181">
        <f t="shared" si="28"/>
        <v>0</v>
      </c>
      <c r="AK58" s="181">
        <f t="shared" si="28"/>
        <v>0</v>
      </c>
      <c r="AL58" s="181">
        <f t="shared" si="28"/>
        <v>0</v>
      </c>
      <c r="AM58" s="181">
        <f t="shared" si="28"/>
        <v>0</v>
      </c>
      <c r="AN58" s="181">
        <f t="shared" si="28"/>
        <v>0</v>
      </c>
      <c r="AO58" s="181">
        <f t="shared" si="28"/>
        <v>0</v>
      </c>
      <c r="AP58" s="181">
        <f t="shared" si="28"/>
        <v>0</v>
      </c>
      <c r="AQ58" s="181">
        <f t="shared" si="28"/>
        <v>0</v>
      </c>
      <c r="AR58" s="181">
        <f t="shared" si="28"/>
        <v>0</v>
      </c>
      <c r="AS58" s="181">
        <f t="shared" si="28"/>
        <v>0</v>
      </c>
      <c r="AT58" s="181">
        <f t="shared" si="28"/>
        <v>0.2</v>
      </c>
      <c r="AU58" s="181">
        <f t="shared" si="28"/>
        <v>0</v>
      </c>
      <c r="AV58" s="181">
        <f t="shared" si="28"/>
        <v>0</v>
      </c>
      <c r="AW58" s="181">
        <f t="shared" si="28"/>
        <v>0</v>
      </c>
      <c r="AX58" s="181">
        <f t="shared" si="28"/>
        <v>0</v>
      </c>
      <c r="AY58" s="181">
        <f t="shared" si="28"/>
        <v>0</v>
      </c>
      <c r="AZ58" s="181">
        <f>AZ55*AZ56/1000</f>
        <v>0</v>
      </c>
      <c r="BA58" s="181">
        <f t="shared" si="28"/>
        <v>0</v>
      </c>
      <c r="BB58" s="181">
        <f t="shared" si="28"/>
        <v>6</v>
      </c>
      <c r="BC58" s="181">
        <f t="shared" si="28"/>
        <v>0</v>
      </c>
      <c r="BD58" s="181">
        <f t="shared" si="28"/>
        <v>0</v>
      </c>
      <c r="BE58" s="181">
        <f t="shared" si="28"/>
        <v>0</v>
      </c>
      <c r="BF58" s="181">
        <f t="shared" si="28"/>
        <v>0</v>
      </c>
      <c r="BG58" s="181">
        <f t="shared" si="28"/>
        <v>0</v>
      </c>
      <c r="BH58" s="181">
        <f>BH55*BH56/1000</f>
        <v>6</v>
      </c>
      <c r="BI58" s="181">
        <f t="shared" si="28"/>
        <v>0</v>
      </c>
      <c r="BJ58" s="181">
        <f t="shared" si="28"/>
        <v>3.5</v>
      </c>
      <c r="BK58" s="181">
        <f t="shared" si="28"/>
        <v>0.5</v>
      </c>
      <c r="BL58" s="181">
        <f t="shared" si="28"/>
        <v>0.8</v>
      </c>
      <c r="BM58" s="181">
        <f t="shared" si="28"/>
        <v>0</v>
      </c>
      <c r="BN58" s="181">
        <f t="shared" si="28"/>
        <v>0</v>
      </c>
      <c r="BO58" s="181">
        <f t="shared" si="28"/>
        <v>0</v>
      </c>
      <c r="BP58" s="181">
        <f>BP55*BP56/1000</f>
        <v>0</v>
      </c>
      <c r="BQ58" s="181">
        <f t="shared" si="28"/>
        <v>0</v>
      </c>
      <c r="BR58" s="181">
        <f t="shared" si="28"/>
        <v>0</v>
      </c>
      <c r="BS58" s="181">
        <f t="shared" si="28"/>
        <v>0</v>
      </c>
      <c r="BT58" s="181">
        <f t="shared" si="28"/>
        <v>0</v>
      </c>
      <c r="BU58" s="181">
        <f t="shared" si="28"/>
        <v>0</v>
      </c>
      <c r="BV58" s="181">
        <f t="shared" si="28"/>
        <v>0</v>
      </c>
      <c r="BW58" s="181">
        <f>BW55*BW56/1000</f>
        <v>0</v>
      </c>
      <c r="BX58" s="181">
        <f>BX55*BX56/1000</f>
        <v>4</v>
      </c>
      <c r="BY58" s="188">
        <f>BY55*BY56/1000</f>
        <v>0</v>
      </c>
      <c r="BZ58" s="188">
        <f>BZ55*BZ56/1000</f>
        <v>0</v>
      </c>
      <c r="CA58" s="172"/>
    </row>
    <row r="59" spans="1:79" ht="15" hidden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  <c r="CA59" s="172"/>
    </row>
    <row r="60" spans="1:79" ht="15" hidden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9">E58*E59</f>
        <v>0</v>
      </c>
      <c r="F60" s="180">
        <f>F58*F59</f>
        <v>0</v>
      </c>
      <c r="G60" s="180">
        <f t="shared" si="29"/>
        <v>0</v>
      </c>
      <c r="H60" s="180">
        <f t="shared" si="29"/>
        <v>0</v>
      </c>
      <c r="I60" s="180">
        <f t="shared" si="29"/>
        <v>0</v>
      </c>
      <c r="J60" s="180">
        <f t="shared" si="29"/>
        <v>0</v>
      </c>
      <c r="K60" s="191">
        <f t="shared" si="29"/>
        <v>0</v>
      </c>
      <c r="L60" s="191">
        <f t="shared" si="29"/>
        <v>81.739999999999995</v>
      </c>
      <c r="M60" s="191">
        <f t="shared" si="29"/>
        <v>0</v>
      </c>
      <c r="N60" s="191">
        <f t="shared" si="29"/>
        <v>1.7599999999999998</v>
      </c>
      <c r="O60" s="191">
        <f t="shared" si="29"/>
        <v>0</v>
      </c>
      <c r="P60" s="191">
        <f t="shared" si="29"/>
        <v>0</v>
      </c>
      <c r="Q60" s="191">
        <f t="shared" si="29"/>
        <v>0</v>
      </c>
      <c r="R60" s="191">
        <f t="shared" si="29"/>
        <v>0</v>
      </c>
      <c r="S60" s="191">
        <f t="shared" si="29"/>
        <v>0</v>
      </c>
      <c r="T60" s="191">
        <f t="shared" si="29"/>
        <v>384</v>
      </c>
      <c r="U60" s="191">
        <f t="shared" si="29"/>
        <v>0</v>
      </c>
      <c r="V60" s="191">
        <f t="shared" si="29"/>
        <v>0</v>
      </c>
      <c r="W60" s="191">
        <f t="shared" si="29"/>
        <v>0</v>
      </c>
      <c r="X60" s="191">
        <f t="shared" si="29"/>
        <v>0</v>
      </c>
      <c r="Y60" s="191">
        <f t="shared" si="29"/>
        <v>0</v>
      </c>
      <c r="Z60" s="191">
        <f t="shared" si="29"/>
        <v>0</v>
      </c>
      <c r="AA60" s="191">
        <f t="shared" si="29"/>
        <v>1700</v>
      </c>
      <c r="AB60" s="191">
        <f t="shared" si="29"/>
        <v>0</v>
      </c>
      <c r="AC60" s="191">
        <f t="shared" si="29"/>
        <v>38</v>
      </c>
      <c r="AD60" s="191">
        <f t="shared" si="29"/>
        <v>0</v>
      </c>
      <c r="AE60" s="191">
        <f t="shared" si="29"/>
        <v>0</v>
      </c>
      <c r="AF60" s="191">
        <f t="shared" si="29"/>
        <v>0</v>
      </c>
      <c r="AG60" s="191">
        <f t="shared" si="29"/>
        <v>503.99999999999994</v>
      </c>
      <c r="AH60" s="191">
        <f t="shared" si="29"/>
        <v>0</v>
      </c>
      <c r="AI60" s="191">
        <f t="shared" si="29"/>
        <v>0</v>
      </c>
      <c r="AJ60" s="191">
        <f t="shared" si="29"/>
        <v>0</v>
      </c>
      <c r="AK60" s="191">
        <f t="shared" si="29"/>
        <v>0</v>
      </c>
      <c r="AL60" s="191">
        <f t="shared" si="29"/>
        <v>0</v>
      </c>
      <c r="AM60" s="191">
        <f t="shared" si="29"/>
        <v>0</v>
      </c>
      <c r="AN60" s="191">
        <f t="shared" si="29"/>
        <v>0</v>
      </c>
      <c r="AO60" s="191">
        <f t="shared" si="29"/>
        <v>0</v>
      </c>
      <c r="AP60" s="191">
        <f t="shared" si="29"/>
        <v>0</v>
      </c>
      <c r="AQ60" s="191">
        <f t="shared" si="29"/>
        <v>0</v>
      </c>
      <c r="AR60" s="191">
        <f t="shared" si="29"/>
        <v>0</v>
      </c>
      <c r="AS60" s="191">
        <f t="shared" si="29"/>
        <v>0</v>
      </c>
      <c r="AT60" s="191">
        <f t="shared" si="29"/>
        <v>194</v>
      </c>
      <c r="AU60" s="191">
        <f t="shared" si="29"/>
        <v>0</v>
      </c>
      <c r="AV60" s="191">
        <f t="shared" si="29"/>
        <v>0</v>
      </c>
      <c r="AW60" s="191">
        <f t="shared" si="29"/>
        <v>0</v>
      </c>
      <c r="AX60" s="191">
        <f t="shared" si="29"/>
        <v>0</v>
      </c>
      <c r="AY60" s="191">
        <f t="shared" si="29"/>
        <v>0</v>
      </c>
      <c r="AZ60" s="191">
        <f t="shared" si="29"/>
        <v>0</v>
      </c>
      <c r="BA60" s="191">
        <f t="shared" si="29"/>
        <v>0</v>
      </c>
      <c r="BB60" s="191">
        <f t="shared" si="29"/>
        <v>1440</v>
      </c>
      <c r="BC60" s="191">
        <f t="shared" si="29"/>
        <v>0</v>
      </c>
      <c r="BD60" s="191">
        <f t="shared" si="29"/>
        <v>0</v>
      </c>
      <c r="BE60" s="191">
        <f t="shared" si="29"/>
        <v>0</v>
      </c>
      <c r="BF60" s="191">
        <f t="shared" si="29"/>
        <v>0</v>
      </c>
      <c r="BG60" s="191">
        <f t="shared" si="29"/>
        <v>0</v>
      </c>
      <c r="BH60" s="191">
        <f t="shared" si="29"/>
        <v>2640</v>
      </c>
      <c r="BI60" s="191">
        <f t="shared" si="29"/>
        <v>0</v>
      </c>
      <c r="BJ60" s="191">
        <f t="shared" si="29"/>
        <v>161</v>
      </c>
      <c r="BK60" s="191">
        <f t="shared" si="29"/>
        <v>17.5</v>
      </c>
      <c r="BL60" s="191">
        <f t="shared" si="29"/>
        <v>48</v>
      </c>
      <c r="BM60" s="191">
        <f t="shared" si="29"/>
        <v>0</v>
      </c>
      <c r="BN60" s="191">
        <f t="shared" si="29"/>
        <v>0</v>
      </c>
      <c r="BO60" s="191">
        <f t="shared" si="29"/>
        <v>0</v>
      </c>
      <c r="BP60" s="191">
        <f t="shared" si="29"/>
        <v>0</v>
      </c>
      <c r="BQ60" s="191">
        <f t="shared" ref="BQ60:BW60" si="30">BQ58*BQ59</f>
        <v>0</v>
      </c>
      <c r="BR60" s="191">
        <f t="shared" si="30"/>
        <v>0</v>
      </c>
      <c r="BS60" s="191">
        <f t="shared" si="30"/>
        <v>0</v>
      </c>
      <c r="BT60" s="191">
        <f t="shared" si="30"/>
        <v>0</v>
      </c>
      <c r="BU60" s="191">
        <f t="shared" si="30"/>
        <v>0</v>
      </c>
      <c r="BV60" s="191">
        <f>BV58*BV59</f>
        <v>0</v>
      </c>
      <c r="BW60" s="191">
        <f t="shared" si="30"/>
        <v>0</v>
      </c>
      <c r="BX60" s="191">
        <f>BX58*BX59</f>
        <v>232</v>
      </c>
      <c r="BY60" s="191">
        <f>BY58*BY59</f>
        <v>0</v>
      </c>
      <c r="BZ60" s="191">
        <f>BZ58*BZ59</f>
        <v>0</v>
      </c>
      <c r="CA60" s="172"/>
    </row>
    <row r="61" spans="1:79" ht="15" hidden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</row>
    <row r="62" spans="1:79" ht="15" hidden="1">
      <c r="A62" s="1"/>
      <c r="B62" s="1">
        <f ca="1">SUMPRODUCT(SIGN(CELL("width",OFFSET(D52,,N(INDEX(COLUMN(D52:BZ52)-COLUMN(D52),))))),D52:BZ52)</f>
        <v>7442</v>
      </c>
      <c r="C62" s="313">
        <f>ROUND((((71.71-C53))*100+SUM(N39:N44)),5)</f>
        <v>-269.24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73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5" t="s">
        <v>58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5" t="s">
        <v>59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53">
    <mergeCell ref="A29:B29"/>
    <mergeCell ref="A30:B30"/>
    <mergeCell ref="A16:B16"/>
    <mergeCell ref="A17:B17"/>
    <mergeCell ref="A18:B18"/>
    <mergeCell ref="A19:B19"/>
    <mergeCell ref="A21:B21"/>
    <mergeCell ref="A22:B22"/>
    <mergeCell ref="A13:B13"/>
    <mergeCell ref="A8:B8"/>
    <mergeCell ref="A9:B9"/>
    <mergeCell ref="A11:B11"/>
    <mergeCell ref="A12:B12"/>
    <mergeCell ref="A1:BK1"/>
    <mergeCell ref="A2:BK2"/>
    <mergeCell ref="B3:BK3"/>
    <mergeCell ref="C4:BX4"/>
    <mergeCell ref="A6:B7"/>
    <mergeCell ref="D6:BX6"/>
    <mergeCell ref="A5:B5"/>
    <mergeCell ref="L5:AB5"/>
    <mergeCell ref="D37:BX37"/>
    <mergeCell ref="A33:B33"/>
    <mergeCell ref="A34:B34"/>
    <mergeCell ref="A39:B39"/>
    <mergeCell ref="A51:B51"/>
    <mergeCell ref="A47:B47"/>
    <mergeCell ref="A48:B48"/>
    <mergeCell ref="A49:B49"/>
    <mergeCell ref="A50:B50"/>
    <mergeCell ref="A40:B40"/>
    <mergeCell ref="A41:B41"/>
    <mergeCell ref="A42:B42"/>
    <mergeCell ref="A37:B38"/>
    <mergeCell ref="A44:B44"/>
    <mergeCell ref="A43:B43"/>
    <mergeCell ref="A46:B46"/>
    <mergeCell ref="A14:B14"/>
    <mergeCell ref="A45:B45"/>
    <mergeCell ref="A61:B61"/>
    <mergeCell ref="A52:B52"/>
    <mergeCell ref="A53:B53"/>
    <mergeCell ref="A55:B55"/>
    <mergeCell ref="A56:B56"/>
    <mergeCell ref="A57:B57"/>
    <mergeCell ref="A58:B58"/>
    <mergeCell ref="A59:B59"/>
    <mergeCell ref="A60:B60"/>
    <mergeCell ref="A15:B15"/>
    <mergeCell ref="A32:B32"/>
    <mergeCell ref="A20:B20"/>
    <mergeCell ref="A28:B28"/>
    <mergeCell ref="A31:B31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B1000"/>
  <sheetViews>
    <sheetView zoomScale="80" zoomScaleNormal="80" workbookViewId="0">
      <selection activeCell="AN22" sqref="AN22"/>
    </sheetView>
  </sheetViews>
  <sheetFormatPr defaultColWidth="12.625" defaultRowHeight="15" customHeight="1"/>
  <cols>
    <col min="1" max="1" width="27" customWidth="1"/>
    <col min="2" max="2" width="12.125" customWidth="1"/>
    <col min="3" max="3" width="9.5" bestFit="1" customWidth="1"/>
    <col min="4" max="6" width="8.375" hidden="1" customWidth="1"/>
    <col min="7" max="7" width="8.625" hidden="1" customWidth="1"/>
    <col min="8" max="11" width="8.375" hidden="1" customWidth="1"/>
    <col min="12" max="12" width="9.25" bestFit="1" customWidth="1"/>
    <col min="13" max="14" width="8" bestFit="1" customWidth="1"/>
    <col min="15" max="15" width="9.125" hidden="1" customWidth="1"/>
    <col min="16" max="16" width="9.125" bestFit="1" customWidth="1"/>
    <col min="17" max="17" width="9.5" bestFit="1" customWidth="1"/>
    <col min="18" max="24" width="9.125" hidden="1" customWidth="1"/>
    <col min="25" max="25" width="8" hidden="1" customWidth="1"/>
    <col min="26" max="26" width="9.125" hidden="1" customWidth="1"/>
    <col min="27" max="27" width="9.5" hidden="1" customWidth="1"/>
    <col min="28" max="28" width="9.125" hidden="1" customWidth="1"/>
    <col min="29" max="29" width="9.25" hidden="1" customWidth="1"/>
    <col min="30" max="30" width="9.125" hidden="1" customWidth="1"/>
    <col min="31" max="37" width="8" hidden="1" customWidth="1"/>
    <col min="38" max="38" width="8.375" bestFit="1" customWidth="1"/>
    <col min="39" max="39" width="8" hidden="1" customWidth="1"/>
    <col min="40" max="40" width="9.125" bestFit="1" customWidth="1"/>
    <col min="41" max="41" width="8" hidden="1" customWidth="1"/>
    <col min="42" max="43" width="9.125" hidden="1" customWidth="1"/>
    <col min="44" max="44" width="9.5" bestFit="1" customWidth="1"/>
    <col min="45" max="45" width="8" hidden="1" customWidth="1"/>
    <col min="46" max="46" width="9.25" bestFit="1" customWidth="1"/>
    <col min="47" max="47" width="8" hidden="1" customWidth="1"/>
    <col min="48" max="48" width="8.375" bestFit="1" customWidth="1"/>
    <col min="49" max="49" width="9.125" hidden="1" customWidth="1"/>
    <col min="50" max="50" width="9.25" bestFit="1" customWidth="1"/>
    <col min="51" max="53" width="8.375" hidden="1" customWidth="1"/>
    <col min="54" max="54" width="9.5" hidden="1" customWidth="1"/>
    <col min="55" max="55" width="8.375" hidden="1" customWidth="1"/>
    <col min="56" max="56" width="7.375" hidden="1" customWidth="1"/>
    <col min="57" max="57" width="8.375" hidden="1" customWidth="1"/>
    <col min="58" max="58" width="7.375" hidden="1" customWidth="1"/>
    <col min="59" max="59" width="8.375" hidden="1" customWidth="1"/>
    <col min="60" max="60" width="9.625" bestFit="1" customWidth="1"/>
    <col min="61" max="61" width="7.375" hidden="1" customWidth="1"/>
    <col min="62" max="62" width="8.375" hidden="1" customWidth="1"/>
    <col min="63" max="64" width="8.125" hidden="1" customWidth="1"/>
    <col min="65" max="65" width="8.375" hidden="1" customWidth="1"/>
    <col min="66" max="66" width="9.125" hidden="1" customWidth="1"/>
    <col min="67" max="67" width="8" hidden="1" customWidth="1"/>
    <col min="68" max="68" width="9.5" bestFit="1" customWidth="1"/>
    <col min="69" max="69" width="9.625" hidden="1" customWidth="1"/>
    <col min="70" max="73" width="8.375" hidden="1" customWidth="1"/>
    <col min="74" max="74" width="9.5" hidden="1" customWidth="1"/>
    <col min="75" max="75" width="7.375" hidden="1" customWidth="1"/>
    <col min="76" max="76" width="8.5" bestFit="1" customWidth="1"/>
    <col min="77" max="77" width="8.375" hidden="1" customWidth="1"/>
    <col min="78" max="78" width="9.625" bestFit="1" customWidth="1"/>
    <col min="79" max="79" width="7.875" hidden="1" customWidth="1"/>
  </cols>
  <sheetData>
    <row r="1" spans="1:80" ht="18.75">
      <c r="A1" s="644" t="str">
        <f>'Автомат. ввод'!N10</f>
        <v>МКОУ " _________________ СОШ"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  <c r="AW1" s="644"/>
      <c r="AX1" s="644"/>
      <c r="AY1" s="644"/>
      <c r="AZ1" s="644"/>
      <c r="BA1" s="644"/>
      <c r="BB1" s="644"/>
      <c r="BC1" s="644"/>
      <c r="BD1" s="644"/>
      <c r="BE1" s="644"/>
      <c r="BF1" s="644"/>
      <c r="BG1" s="644"/>
      <c r="BH1" s="644"/>
      <c r="BI1" s="644"/>
      <c r="BJ1" s="644"/>
      <c r="BK1" s="644"/>
    </row>
    <row r="2" spans="1:80" ht="15.75">
      <c r="A2" s="645" t="s">
        <v>47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  <c r="AX2" s="645"/>
      <c r="AY2" s="645"/>
      <c r="AZ2" s="645"/>
      <c r="BA2" s="645"/>
      <c r="BB2" s="645"/>
      <c r="BC2" s="645"/>
      <c r="BD2" s="645"/>
      <c r="BE2" s="645"/>
      <c r="BF2" s="645"/>
      <c r="BG2" s="645"/>
      <c r="BH2" s="645"/>
      <c r="BI2" s="645"/>
      <c r="BJ2" s="645"/>
      <c r="BK2" s="645"/>
      <c r="BQ2" s="30"/>
      <c r="BR2" s="30"/>
      <c r="BS2" s="30"/>
      <c r="BT2" s="30"/>
      <c r="BU2" s="30"/>
      <c r="BV2" s="30"/>
      <c r="BW2" s="30"/>
    </row>
    <row r="3" spans="1:80" ht="15.75">
      <c r="B3" s="645" t="s">
        <v>48</v>
      </c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5"/>
      <c r="AA3" s="645"/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645"/>
      <c r="AS3" s="645"/>
      <c r="AT3" s="645"/>
      <c r="AU3" s="645"/>
      <c r="AV3" s="645"/>
      <c r="AW3" s="645"/>
      <c r="AX3" s="645"/>
      <c r="AY3" s="645"/>
      <c r="AZ3" s="645"/>
      <c r="BA3" s="645"/>
      <c r="BB3" s="645"/>
      <c r="BC3" s="645"/>
      <c r="BD3" s="645"/>
      <c r="BE3" s="645"/>
      <c r="BF3" s="645"/>
      <c r="BG3" s="645"/>
      <c r="BH3" s="645"/>
      <c r="BI3" s="645"/>
      <c r="BJ3" s="645"/>
      <c r="BK3" s="645"/>
      <c r="BQ3" s="30"/>
      <c r="BR3" s="30"/>
      <c r="BS3" s="30"/>
      <c r="BT3" s="30"/>
      <c r="BU3" s="30"/>
      <c r="BV3" s="30"/>
      <c r="BW3" s="30"/>
    </row>
    <row r="4" spans="1:80" ht="25.5" customHeight="1">
      <c r="B4" s="31">
        <v>31</v>
      </c>
      <c r="C4" s="646" t="str">
        <f>ССЫЛКИ!A5</f>
        <v>Октябрь 2024 г.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6"/>
      <c r="BG4" s="646"/>
      <c r="BH4" s="646"/>
      <c r="BI4" s="646"/>
      <c r="BJ4" s="646"/>
      <c r="BK4" s="646"/>
      <c r="BL4" s="646"/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</row>
    <row r="5" spans="1:80" ht="24" customHeight="1">
      <c r="A5" s="269" t="s">
        <v>290</v>
      </c>
      <c r="B5" s="30"/>
      <c r="C5" s="30"/>
      <c r="D5" s="30"/>
      <c r="E5" s="30"/>
      <c r="F5" s="30"/>
      <c r="G5" s="30"/>
      <c r="H5" s="30"/>
      <c r="I5" s="30"/>
      <c r="J5" s="30"/>
      <c r="K5" s="32"/>
      <c r="L5" s="658" t="str">
        <f>VLOOKUP(B4,Общее_количество_учащихся,2,FALSE)</f>
        <v>Четверг</v>
      </c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D5" s="268"/>
      <c r="BJ5" s="17"/>
      <c r="BK5" s="17"/>
      <c r="BL5" s="17"/>
      <c r="BM5" s="17"/>
      <c r="BN5" s="17"/>
      <c r="BO5" s="33"/>
      <c r="BP5" s="17"/>
      <c r="BQ5" s="30"/>
      <c r="BR5" s="30"/>
      <c r="BS5" s="30"/>
      <c r="BT5" s="30"/>
      <c r="BU5" s="17"/>
      <c r="BV5" s="30"/>
      <c r="BW5" s="30"/>
      <c r="BX5" s="17"/>
      <c r="BY5" s="17"/>
      <c r="BZ5" s="17"/>
      <c r="CA5" s="17"/>
    </row>
    <row r="6" spans="1:80" ht="14.45" customHeight="1">
      <c r="A6" s="628" t="s">
        <v>50</v>
      </c>
      <c r="B6" s="629"/>
      <c r="C6" s="34"/>
      <c r="D6" s="632" t="s">
        <v>51</v>
      </c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</row>
    <row r="7" spans="1:80" ht="172.9" customHeight="1">
      <c r="A7" s="630"/>
      <c r="B7" s="631"/>
      <c r="C7" s="34"/>
      <c r="D7" s="14" t="str">
        <f>ССЫЛКИ!B2</f>
        <v>Вермишель</v>
      </c>
      <c r="E7" s="14" t="str">
        <f>ССЫЛКИ!C2</f>
        <v>Люля полуфаб-т (кг)</v>
      </c>
      <c r="F7" s="14" t="str">
        <f>ССЫЛКИ!D2</f>
        <v>Котлета говяжья полуф-т (кг)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говяжьи (кг)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(кг.)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конс.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(кг)</v>
      </c>
      <c r="AE7" s="14" t="str">
        <f>ССЫЛКИ!AC2</f>
        <v>Фрикадельки рыбные  полуф-т (кг)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Фасоль</v>
      </c>
      <c r="AQ7" s="14" t="str">
        <f>ССЫЛКИ!AO2</f>
        <v>Курага сушеная</v>
      </c>
      <c r="AR7" s="14" t="str">
        <f>ССЫЛКИ!AP2</f>
        <v>БИО йогурт 2.5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пастеризованное  2,5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Биточки куриные (кг)</v>
      </c>
      <c r="BA7" s="14" t="str">
        <f>ССЫЛКИ!AY2</f>
        <v>Тушка куринная</v>
      </c>
      <c r="BB7" s="14" t="str">
        <f>ССЫЛКИ!AZ2</f>
        <v>Бедро куриное</v>
      </c>
      <c r="BC7" s="14" t="str">
        <f>ССЫЛКИ!BA2</f>
        <v>Фарш говяжий</v>
      </c>
      <c r="BD7" s="14" t="str">
        <f>ССЫЛКИ!BB2</f>
        <v>Баклажаны свежие</v>
      </c>
      <c r="BE7" s="14" t="str">
        <f>ССЫЛКИ!BC2</f>
        <v>Грудка куриная</v>
      </c>
      <c r="BF7" s="14" t="str">
        <f>ССЫЛКИ!BD2</f>
        <v xml:space="preserve">Перец болгарский 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(кг)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Помидоры свежие </v>
      </c>
      <c r="BO7" s="14" t="str">
        <f>ССЫЛКИ!BM2</f>
        <v>Свекла столовая</v>
      </c>
      <c r="BP7" s="14" t="str">
        <f>ССЫЛКИ!BN2</f>
        <v>Вареники полуфаб-т (кг)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Лимонная кислота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Тефтели куриные</v>
      </c>
      <c r="BX7" s="14" t="str">
        <f>ССЫЛКИ!BV2</f>
        <v>Хлеб пшеничный</v>
      </c>
      <c r="BY7" s="14" t="str">
        <f>ССЫЛКИ!BW2</f>
        <v>Мини рулеты (бисквитные)</v>
      </c>
      <c r="BZ7" s="14" t="str">
        <f>ССЫЛКИ!BX2</f>
        <v>Зефир в шоколаде (кг)</v>
      </c>
      <c r="CA7" s="17"/>
    </row>
    <row r="8" spans="1:80">
      <c r="A8" s="599" t="s">
        <v>350</v>
      </c>
      <c r="B8" s="600"/>
      <c r="C8" s="29"/>
      <c r="D8" s="15"/>
      <c r="E8" s="15"/>
      <c r="F8" s="15"/>
      <c r="G8" s="15"/>
      <c r="H8" s="15"/>
      <c r="I8" s="15"/>
      <c r="J8" s="15"/>
      <c r="K8" s="15"/>
      <c r="L8" s="15">
        <v>2.6</v>
      </c>
      <c r="M8" s="15"/>
      <c r="N8" s="15">
        <v>1.01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>
        <v>60</v>
      </c>
      <c r="AM8" s="15"/>
      <c r="AN8" s="15"/>
      <c r="AO8" s="15"/>
      <c r="AP8" s="15"/>
      <c r="AQ8" s="15"/>
      <c r="AR8" s="15"/>
      <c r="AS8" s="15"/>
      <c r="AT8" s="15">
        <v>4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60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79"/>
      <c r="BY8" s="272"/>
      <c r="BZ8" s="272"/>
      <c r="CA8" s="158">
        <f>SUMPRODUCT($D8:$BZ8,$D$51:$BZ$51)/1000</f>
        <v>35.138500000000001</v>
      </c>
    </row>
    <row r="9" spans="1:80">
      <c r="A9" s="599" t="s">
        <v>61</v>
      </c>
      <c r="B9" s="60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1.4</v>
      </c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317"/>
      <c r="BX9" s="266"/>
      <c r="BY9" s="310"/>
      <c r="BZ9" s="266"/>
      <c r="CA9" s="157">
        <f>SUMPRODUCT(K9:BZ9,K20:BZ20)/1000-SUMPRODUCT(Q9,Q20)/1000+Q20*Q9</f>
        <v>7.9634999999999998</v>
      </c>
    </row>
    <row r="10" spans="1:80">
      <c r="A10" s="599" t="s">
        <v>342</v>
      </c>
      <c r="B10" s="60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10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270">
        <v>40</v>
      </c>
      <c r="BY10" s="66"/>
      <c r="BZ10" s="66"/>
      <c r="CA10">
        <f>SUMPRODUCT($D10:$BZ10,$D$51:$BZ$51)/1000</f>
        <v>12.02</v>
      </c>
    </row>
    <row r="11" spans="1:80">
      <c r="A11" s="599" t="s">
        <v>286</v>
      </c>
      <c r="B11" s="60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>
        <v>12</v>
      </c>
      <c r="N11" s="15"/>
      <c r="O11" s="15"/>
      <c r="P11" s="15">
        <v>1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5"/>
      <c r="BZ11" s="35"/>
      <c r="CA11">
        <f>SUMPRODUCT($D11:$BZ11,$D$51:$BZ$51)/1000</f>
        <v>1.8979999999999999</v>
      </c>
      <c r="CB11" s="322"/>
    </row>
    <row r="12" spans="1:80">
      <c r="A12" s="599" t="s">
        <v>358</v>
      </c>
      <c r="B12" s="60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79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5"/>
      <c r="BZ12" s="291">
        <v>30</v>
      </c>
      <c r="CA12">
        <f>SUMPRODUCT($D12:$BZ12,$D$51:$BZ$51)/1000</f>
        <v>17.399999999999999</v>
      </c>
    </row>
    <row r="13" spans="1:80">
      <c r="A13" s="653"/>
      <c r="B13" s="589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O13" s="15"/>
      <c r="P13" s="317"/>
      <c r="Q13" s="266"/>
      <c r="R13" s="360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291"/>
      <c r="BZ13" s="290"/>
      <c r="CA13" s="158">
        <f>SUMPRODUCT($D13:$BZ13,$D$51:$BZ$51)/1000</f>
        <v>0</v>
      </c>
      <c r="CB13" s="157"/>
    </row>
    <row r="14" spans="1:80">
      <c r="A14" s="656"/>
      <c r="B14" s="657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66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</row>
    <row r="15" spans="1:80">
      <c r="A15" s="638"/>
      <c r="B15" s="639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</row>
    <row r="16" spans="1:80" ht="14.45" hidden="1" customHeight="1">
      <c r="A16" s="638"/>
      <c r="B16" s="639"/>
      <c r="C16" s="35"/>
      <c r="D16" s="35">
        <f t="shared" ref="D16:BZ16" si="0">SUM(D8:D15)</f>
        <v>0</v>
      </c>
      <c r="E16" s="35">
        <f t="shared" si="0"/>
        <v>0</v>
      </c>
      <c r="F16" s="35">
        <f t="shared" si="0"/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2.6</v>
      </c>
      <c r="M16" s="35">
        <f t="shared" si="0"/>
        <v>12</v>
      </c>
      <c r="N16" s="35">
        <f t="shared" si="0"/>
        <v>2.41</v>
      </c>
      <c r="O16" s="35">
        <f t="shared" si="0"/>
        <v>0</v>
      </c>
      <c r="P16" s="35">
        <f t="shared" si="0"/>
        <v>1</v>
      </c>
      <c r="Q16" s="35">
        <f t="shared" si="0"/>
        <v>1</v>
      </c>
      <c r="R16" s="35">
        <f t="shared" si="0"/>
        <v>0</v>
      </c>
      <c r="S16" s="35">
        <f t="shared" si="0"/>
        <v>0</v>
      </c>
      <c r="T16" s="35">
        <f t="shared" si="0"/>
        <v>0</v>
      </c>
      <c r="U16" s="35">
        <f t="shared" si="0"/>
        <v>0</v>
      </c>
      <c r="V16" s="35">
        <f t="shared" si="0"/>
        <v>0</v>
      </c>
      <c r="W16" s="35">
        <f t="shared" si="0"/>
        <v>0</v>
      </c>
      <c r="X16" s="35">
        <f t="shared" si="0"/>
        <v>0</v>
      </c>
      <c r="Y16" s="35">
        <f t="shared" si="0"/>
        <v>0</v>
      </c>
      <c r="Z16" s="35">
        <f t="shared" si="0"/>
        <v>0</v>
      </c>
      <c r="AA16" s="35">
        <f t="shared" si="0"/>
        <v>0</v>
      </c>
      <c r="AB16" s="35">
        <f t="shared" si="0"/>
        <v>0</v>
      </c>
      <c r="AC16" s="35">
        <f t="shared" si="0"/>
        <v>0</v>
      </c>
      <c r="AD16" s="35">
        <f t="shared" si="0"/>
        <v>0</v>
      </c>
      <c r="AE16" s="35">
        <f t="shared" si="0"/>
        <v>0</v>
      </c>
      <c r="AF16" s="35">
        <f t="shared" si="0"/>
        <v>0</v>
      </c>
      <c r="AG16" s="35">
        <f t="shared" si="0"/>
        <v>0</v>
      </c>
      <c r="AH16" s="35">
        <f t="shared" si="0"/>
        <v>0</v>
      </c>
      <c r="AI16" s="35">
        <f t="shared" si="0"/>
        <v>0</v>
      </c>
      <c r="AJ16" s="35">
        <f t="shared" si="0"/>
        <v>0</v>
      </c>
      <c r="AK16" s="35">
        <f t="shared" si="0"/>
        <v>0</v>
      </c>
      <c r="AL16" s="35">
        <f t="shared" si="0"/>
        <v>60</v>
      </c>
      <c r="AM16" s="35">
        <f t="shared" si="0"/>
        <v>0</v>
      </c>
      <c r="AN16" s="35">
        <f t="shared" si="0"/>
        <v>0</v>
      </c>
      <c r="AO16" s="35">
        <f t="shared" si="0"/>
        <v>0</v>
      </c>
      <c r="AP16" s="35">
        <f t="shared" si="0"/>
        <v>0</v>
      </c>
      <c r="AQ16" s="35">
        <f t="shared" si="0"/>
        <v>0</v>
      </c>
      <c r="AR16" s="35">
        <f t="shared" si="0"/>
        <v>0</v>
      </c>
      <c r="AS16" s="35">
        <f t="shared" si="0"/>
        <v>0</v>
      </c>
      <c r="AT16" s="35">
        <f t="shared" si="0"/>
        <v>14</v>
      </c>
      <c r="AU16" s="35">
        <f t="shared" si="0"/>
        <v>0</v>
      </c>
      <c r="AV16" s="35">
        <f t="shared" si="0"/>
        <v>0</v>
      </c>
      <c r="AW16" s="35">
        <f t="shared" si="0"/>
        <v>0</v>
      </c>
      <c r="AX16" s="35">
        <f t="shared" si="0"/>
        <v>0</v>
      </c>
      <c r="AY16" s="35">
        <f t="shared" si="0"/>
        <v>0</v>
      </c>
      <c r="AZ16" s="35">
        <f t="shared" si="0"/>
        <v>0</v>
      </c>
      <c r="BA16" s="35">
        <f t="shared" si="0"/>
        <v>0</v>
      </c>
      <c r="BB16" s="35">
        <f t="shared" si="0"/>
        <v>0</v>
      </c>
      <c r="BC16" s="35">
        <f t="shared" si="0"/>
        <v>0</v>
      </c>
      <c r="BD16" s="35">
        <f t="shared" si="0"/>
        <v>0</v>
      </c>
      <c r="BE16" s="35">
        <f t="shared" si="0"/>
        <v>0</v>
      </c>
      <c r="BF16" s="35">
        <f t="shared" si="0"/>
        <v>0</v>
      </c>
      <c r="BG16" s="35">
        <f t="shared" si="0"/>
        <v>0</v>
      </c>
      <c r="BH16" s="35">
        <f t="shared" si="0"/>
        <v>60</v>
      </c>
      <c r="BI16" s="35">
        <f t="shared" si="0"/>
        <v>0</v>
      </c>
      <c r="BJ16" s="35">
        <f t="shared" si="0"/>
        <v>0</v>
      </c>
      <c r="BK16" s="35">
        <f t="shared" si="0"/>
        <v>0</v>
      </c>
      <c r="BL16" s="35">
        <f t="shared" si="0"/>
        <v>0</v>
      </c>
      <c r="BM16" s="35">
        <f t="shared" si="0"/>
        <v>0</v>
      </c>
      <c r="BN16" s="35">
        <f t="shared" si="0"/>
        <v>0</v>
      </c>
      <c r="BO16" s="35">
        <f t="shared" si="0"/>
        <v>0</v>
      </c>
      <c r="BP16" s="35">
        <f t="shared" si="0"/>
        <v>0</v>
      </c>
      <c r="BQ16" s="35">
        <f t="shared" si="0"/>
        <v>0</v>
      </c>
      <c r="BR16" s="35">
        <f t="shared" si="0"/>
        <v>0</v>
      </c>
      <c r="BS16" s="35">
        <f t="shared" si="0"/>
        <v>0</v>
      </c>
      <c r="BT16" s="35">
        <f t="shared" si="0"/>
        <v>0</v>
      </c>
      <c r="BU16" s="35">
        <f t="shared" si="0"/>
        <v>0</v>
      </c>
      <c r="BV16" s="35">
        <f t="shared" si="0"/>
        <v>0</v>
      </c>
      <c r="BW16" s="35">
        <f t="shared" si="0"/>
        <v>0</v>
      </c>
      <c r="BX16" s="35">
        <f t="shared" si="0"/>
        <v>40</v>
      </c>
      <c r="BY16" s="35">
        <f t="shared" si="0"/>
        <v>0</v>
      </c>
      <c r="BZ16" s="35">
        <f t="shared" si="0"/>
        <v>30</v>
      </c>
    </row>
    <row r="17" spans="1:79" ht="14.45" hidden="1" customHeight="1">
      <c r="A17" s="634" t="s">
        <v>54</v>
      </c>
      <c r="B17" s="635"/>
      <c r="C17" s="36">
        <f>C18</f>
        <v>100</v>
      </c>
      <c r="D17" s="36">
        <f t="shared" ref="D17:BO17" si="1">C17</f>
        <v>100</v>
      </c>
      <c r="E17" s="36">
        <f t="shared" si="1"/>
        <v>100</v>
      </c>
      <c r="F17" s="36">
        <f t="shared" si="1"/>
        <v>100</v>
      </c>
      <c r="G17" s="36">
        <f t="shared" si="1"/>
        <v>100</v>
      </c>
      <c r="H17" s="36">
        <f t="shared" si="1"/>
        <v>100</v>
      </c>
      <c r="I17" s="36">
        <f t="shared" si="1"/>
        <v>100</v>
      </c>
      <c r="J17" s="36">
        <f t="shared" si="1"/>
        <v>100</v>
      </c>
      <c r="K17" s="36">
        <f t="shared" si="1"/>
        <v>100</v>
      </c>
      <c r="L17" s="36">
        <f t="shared" si="1"/>
        <v>100</v>
      </c>
      <c r="M17" s="36">
        <f t="shared" si="1"/>
        <v>100</v>
      </c>
      <c r="N17" s="36">
        <f t="shared" si="1"/>
        <v>100</v>
      </c>
      <c r="O17" s="36">
        <f t="shared" si="1"/>
        <v>100</v>
      </c>
      <c r="P17" s="36">
        <f t="shared" si="1"/>
        <v>100</v>
      </c>
      <c r="Q17" s="36">
        <f t="shared" si="1"/>
        <v>100</v>
      </c>
      <c r="R17" s="36">
        <f t="shared" si="1"/>
        <v>100</v>
      </c>
      <c r="S17" s="36">
        <f t="shared" si="1"/>
        <v>100</v>
      </c>
      <c r="T17" s="36">
        <f t="shared" si="1"/>
        <v>100</v>
      </c>
      <c r="U17" s="36">
        <f>T17</f>
        <v>100</v>
      </c>
      <c r="V17" s="36">
        <f t="shared" si="1"/>
        <v>100</v>
      </c>
      <c r="W17" s="36">
        <f t="shared" si="1"/>
        <v>100</v>
      </c>
      <c r="X17" s="36">
        <f t="shared" si="1"/>
        <v>100</v>
      </c>
      <c r="Y17" s="36">
        <f t="shared" si="1"/>
        <v>100</v>
      </c>
      <c r="Z17" s="36">
        <f t="shared" si="1"/>
        <v>100</v>
      </c>
      <c r="AA17" s="36">
        <f t="shared" si="1"/>
        <v>100</v>
      </c>
      <c r="AB17" s="36">
        <f t="shared" si="1"/>
        <v>100</v>
      </c>
      <c r="AC17" s="36">
        <f t="shared" si="1"/>
        <v>100</v>
      </c>
      <c r="AD17" s="36">
        <f t="shared" si="1"/>
        <v>100</v>
      </c>
      <c r="AE17" s="36">
        <f t="shared" si="1"/>
        <v>100</v>
      </c>
      <c r="AF17" s="36">
        <f t="shared" si="1"/>
        <v>100</v>
      </c>
      <c r="AG17" s="36">
        <f t="shared" si="1"/>
        <v>100</v>
      </c>
      <c r="AH17" s="36">
        <f t="shared" si="1"/>
        <v>100</v>
      </c>
      <c r="AI17" s="36">
        <f t="shared" si="1"/>
        <v>100</v>
      </c>
      <c r="AJ17" s="36">
        <f t="shared" si="1"/>
        <v>100</v>
      </c>
      <c r="AK17" s="36">
        <f t="shared" si="1"/>
        <v>100</v>
      </c>
      <c r="AL17" s="36">
        <f t="shared" si="1"/>
        <v>100</v>
      </c>
      <c r="AM17" s="36">
        <f t="shared" si="1"/>
        <v>100</v>
      </c>
      <c r="AN17" s="36">
        <f t="shared" si="1"/>
        <v>100</v>
      </c>
      <c r="AO17" s="36">
        <f t="shared" si="1"/>
        <v>100</v>
      </c>
      <c r="AP17" s="36">
        <f t="shared" si="1"/>
        <v>100</v>
      </c>
      <c r="AQ17" s="36">
        <f t="shared" si="1"/>
        <v>100</v>
      </c>
      <c r="AR17" s="36">
        <f t="shared" si="1"/>
        <v>100</v>
      </c>
      <c r="AS17" s="36">
        <f t="shared" si="1"/>
        <v>100</v>
      </c>
      <c r="AT17" s="36">
        <f t="shared" si="1"/>
        <v>100</v>
      </c>
      <c r="AU17" s="36">
        <f t="shared" si="1"/>
        <v>100</v>
      </c>
      <c r="AV17" s="36">
        <f t="shared" si="1"/>
        <v>100</v>
      </c>
      <c r="AW17" s="36">
        <f t="shared" si="1"/>
        <v>100</v>
      </c>
      <c r="AX17" s="36">
        <f t="shared" si="1"/>
        <v>100</v>
      </c>
      <c r="AY17" s="36">
        <f t="shared" si="1"/>
        <v>100</v>
      </c>
      <c r="AZ17" s="36">
        <f t="shared" si="1"/>
        <v>100</v>
      </c>
      <c r="BA17" s="36">
        <f t="shared" si="1"/>
        <v>100</v>
      </c>
      <c r="BB17" s="36">
        <f t="shared" si="1"/>
        <v>100</v>
      </c>
      <c r="BC17" s="36">
        <f t="shared" si="1"/>
        <v>100</v>
      </c>
      <c r="BD17" s="36">
        <f t="shared" si="1"/>
        <v>100</v>
      </c>
      <c r="BE17" s="36">
        <f t="shared" si="1"/>
        <v>100</v>
      </c>
      <c r="BF17" s="36">
        <f t="shared" si="1"/>
        <v>100</v>
      </c>
      <c r="BG17" s="36">
        <f t="shared" si="1"/>
        <v>100</v>
      </c>
      <c r="BH17" s="36">
        <f t="shared" si="1"/>
        <v>100</v>
      </c>
      <c r="BI17" s="36">
        <f t="shared" si="1"/>
        <v>100</v>
      </c>
      <c r="BJ17" s="36">
        <f t="shared" si="1"/>
        <v>100</v>
      </c>
      <c r="BK17" s="36">
        <f t="shared" si="1"/>
        <v>100</v>
      </c>
      <c r="BL17" s="36">
        <f t="shared" si="1"/>
        <v>100</v>
      </c>
      <c r="BM17" s="36">
        <f t="shared" si="1"/>
        <v>100</v>
      </c>
      <c r="BN17" s="36">
        <f t="shared" si="1"/>
        <v>100</v>
      </c>
      <c r="BO17" s="36">
        <f t="shared" si="1"/>
        <v>100</v>
      </c>
      <c r="BP17" s="36">
        <f t="shared" ref="BP17:BZ17" si="2">BO17</f>
        <v>100</v>
      </c>
      <c r="BQ17" s="36">
        <f t="shared" si="2"/>
        <v>100</v>
      </c>
      <c r="BR17" s="36">
        <f t="shared" si="2"/>
        <v>100</v>
      </c>
      <c r="BS17" s="36">
        <f t="shared" si="2"/>
        <v>100</v>
      </c>
      <c r="BT17" s="36">
        <f t="shared" si="2"/>
        <v>100</v>
      </c>
      <c r="BU17" s="36">
        <f t="shared" si="2"/>
        <v>100</v>
      </c>
      <c r="BV17" s="36">
        <f t="shared" si="2"/>
        <v>100</v>
      </c>
      <c r="BW17" s="36">
        <f t="shared" si="2"/>
        <v>100</v>
      </c>
      <c r="BX17" s="36">
        <f t="shared" si="2"/>
        <v>100</v>
      </c>
      <c r="BY17" s="36">
        <f t="shared" si="2"/>
        <v>100</v>
      </c>
      <c r="BZ17" s="36">
        <f t="shared" si="2"/>
        <v>100</v>
      </c>
    </row>
    <row r="18" spans="1:79" ht="20.25" thickBot="1">
      <c r="A18" s="636" t="s">
        <v>54</v>
      </c>
      <c r="B18" s="637"/>
      <c r="C18" s="19">
        <f>VLOOKUP(B4, завтрак_факт,3,FALSE)</f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9" ht="16.5" thickTop="1">
      <c r="A19" s="593" t="s">
        <v>55</v>
      </c>
      <c r="B19" s="594"/>
      <c r="C19" s="411"/>
      <c r="D19" s="431">
        <f t="shared" ref="D19:BO19" si="3">D16*D17/1000</f>
        <v>0</v>
      </c>
      <c r="E19" s="413">
        <f t="shared" si="3"/>
        <v>0</v>
      </c>
      <c r="F19" s="413">
        <f t="shared" si="3"/>
        <v>0</v>
      </c>
      <c r="G19" s="413">
        <f>G16*G17</f>
        <v>0</v>
      </c>
      <c r="H19" s="413">
        <f t="shared" si="3"/>
        <v>0</v>
      </c>
      <c r="I19" s="413">
        <f t="shared" si="3"/>
        <v>0</v>
      </c>
      <c r="J19" s="413">
        <f t="shared" si="3"/>
        <v>0</v>
      </c>
      <c r="K19" s="413">
        <f t="shared" si="3"/>
        <v>0</v>
      </c>
      <c r="L19" s="444">
        <f t="shared" si="3"/>
        <v>0.26</v>
      </c>
      <c r="M19" s="444">
        <f t="shared" si="3"/>
        <v>1.2</v>
      </c>
      <c r="N19" s="444">
        <f t="shared" si="3"/>
        <v>0.24099999999999999</v>
      </c>
      <c r="O19" s="444">
        <f t="shared" si="3"/>
        <v>0</v>
      </c>
      <c r="P19" s="444">
        <f t="shared" si="3"/>
        <v>0.1</v>
      </c>
      <c r="Q19" s="444">
        <f>Q16*Q17</f>
        <v>100</v>
      </c>
      <c r="R19" s="444">
        <f t="shared" si="3"/>
        <v>0</v>
      </c>
      <c r="S19" s="444">
        <f>S16*S17/1000</f>
        <v>0</v>
      </c>
      <c r="T19" s="444">
        <f t="shared" si="3"/>
        <v>0</v>
      </c>
      <c r="U19" s="444">
        <f t="shared" si="3"/>
        <v>0</v>
      </c>
      <c r="V19" s="444">
        <f t="shared" si="3"/>
        <v>0</v>
      </c>
      <c r="W19" s="444">
        <f t="shared" si="3"/>
        <v>0</v>
      </c>
      <c r="X19" s="444">
        <f t="shared" si="3"/>
        <v>0</v>
      </c>
      <c r="Y19" s="444">
        <f t="shared" si="3"/>
        <v>0</v>
      </c>
      <c r="Z19" s="444">
        <f t="shared" si="3"/>
        <v>0</v>
      </c>
      <c r="AA19" s="444">
        <f t="shared" si="3"/>
        <v>0</v>
      </c>
      <c r="AB19" s="444">
        <f t="shared" si="3"/>
        <v>0</v>
      </c>
      <c r="AC19" s="444">
        <f t="shared" si="3"/>
        <v>0</v>
      </c>
      <c r="AD19" s="444">
        <f t="shared" si="3"/>
        <v>0</v>
      </c>
      <c r="AE19" s="444">
        <f t="shared" si="3"/>
        <v>0</v>
      </c>
      <c r="AF19" s="444">
        <f t="shared" si="3"/>
        <v>0</v>
      </c>
      <c r="AG19" s="444">
        <f t="shared" si="3"/>
        <v>0</v>
      </c>
      <c r="AH19" s="444">
        <f t="shared" si="3"/>
        <v>0</v>
      </c>
      <c r="AI19" s="444">
        <f t="shared" si="3"/>
        <v>0</v>
      </c>
      <c r="AJ19" s="444">
        <f t="shared" si="3"/>
        <v>0</v>
      </c>
      <c r="AK19" s="444">
        <f t="shared" si="3"/>
        <v>0</v>
      </c>
      <c r="AL19" s="444">
        <f t="shared" si="3"/>
        <v>6</v>
      </c>
      <c r="AM19" s="444">
        <f t="shared" si="3"/>
        <v>0</v>
      </c>
      <c r="AN19" s="444">
        <f t="shared" si="3"/>
        <v>0</v>
      </c>
      <c r="AO19" s="444">
        <f t="shared" si="3"/>
        <v>0</v>
      </c>
      <c r="AP19" s="444">
        <f t="shared" si="3"/>
        <v>0</v>
      </c>
      <c r="AQ19" s="444">
        <f t="shared" si="3"/>
        <v>0</v>
      </c>
      <c r="AR19" s="444">
        <f t="shared" si="3"/>
        <v>0</v>
      </c>
      <c r="AS19" s="444">
        <f t="shared" si="3"/>
        <v>0</v>
      </c>
      <c r="AT19" s="444">
        <f t="shared" si="3"/>
        <v>1.4</v>
      </c>
      <c r="AU19" s="444">
        <f t="shared" si="3"/>
        <v>0</v>
      </c>
      <c r="AV19" s="444">
        <f t="shared" si="3"/>
        <v>0</v>
      </c>
      <c r="AW19" s="444">
        <f t="shared" si="3"/>
        <v>0</v>
      </c>
      <c r="AX19" s="444">
        <f t="shared" si="3"/>
        <v>0</v>
      </c>
      <c r="AY19" s="444">
        <f t="shared" si="3"/>
        <v>0</v>
      </c>
      <c r="AZ19" s="444">
        <f t="shared" si="3"/>
        <v>0</v>
      </c>
      <c r="BA19" s="444">
        <f t="shared" si="3"/>
        <v>0</v>
      </c>
      <c r="BB19" s="444">
        <f t="shared" si="3"/>
        <v>0</v>
      </c>
      <c r="BC19" s="444">
        <f t="shared" si="3"/>
        <v>0</v>
      </c>
      <c r="BD19" s="444">
        <f t="shared" si="3"/>
        <v>0</v>
      </c>
      <c r="BE19" s="444">
        <f t="shared" si="3"/>
        <v>0</v>
      </c>
      <c r="BF19" s="444">
        <f t="shared" si="3"/>
        <v>0</v>
      </c>
      <c r="BG19" s="444">
        <f t="shared" si="3"/>
        <v>0</v>
      </c>
      <c r="BH19" s="444">
        <f t="shared" si="3"/>
        <v>6</v>
      </c>
      <c r="BI19" s="444">
        <f t="shared" si="3"/>
        <v>0</v>
      </c>
      <c r="BJ19" s="444">
        <f t="shared" si="3"/>
        <v>0</v>
      </c>
      <c r="BK19" s="444">
        <f t="shared" si="3"/>
        <v>0</v>
      </c>
      <c r="BL19" s="444">
        <f t="shared" si="3"/>
        <v>0</v>
      </c>
      <c r="BM19" s="444">
        <f t="shared" si="3"/>
        <v>0</v>
      </c>
      <c r="BN19" s="444">
        <f t="shared" si="3"/>
        <v>0</v>
      </c>
      <c r="BO19" s="444">
        <f t="shared" si="3"/>
        <v>0</v>
      </c>
      <c r="BP19" s="444">
        <f t="shared" ref="BP19:BY19" si="4">BP16*BP17/1000</f>
        <v>0</v>
      </c>
      <c r="BQ19" s="444">
        <f t="shared" si="4"/>
        <v>0</v>
      </c>
      <c r="BR19" s="444">
        <f t="shared" si="4"/>
        <v>0</v>
      </c>
      <c r="BS19" s="444">
        <f t="shared" si="4"/>
        <v>0</v>
      </c>
      <c r="BT19" s="444">
        <f t="shared" si="4"/>
        <v>0</v>
      </c>
      <c r="BU19" s="444">
        <f t="shared" si="4"/>
        <v>0</v>
      </c>
      <c r="BV19" s="444">
        <f t="shared" si="4"/>
        <v>0</v>
      </c>
      <c r="BW19" s="444">
        <f t="shared" si="4"/>
        <v>0</v>
      </c>
      <c r="BX19" s="444">
        <f t="shared" si="4"/>
        <v>4</v>
      </c>
      <c r="BY19" s="305">
        <f t="shared" si="4"/>
        <v>0</v>
      </c>
      <c r="BZ19" s="511">
        <f>BZ16*BZ17/1000</f>
        <v>3</v>
      </c>
    </row>
    <row r="20" spans="1:79" ht="15.75">
      <c r="A20" s="593" t="s">
        <v>46</v>
      </c>
      <c r="B20" s="594"/>
      <c r="C20" s="411"/>
      <c r="D20" s="414">
        <f>ССЫЛКИ!B3</f>
        <v>105</v>
      </c>
      <c r="E20" s="414">
        <f>ССЫЛКИ!C3</f>
        <v>590</v>
      </c>
      <c r="F20" s="414">
        <f>ССЫЛКИ!D3</f>
        <v>590</v>
      </c>
      <c r="G20" s="414">
        <f>ССЫЛКИ!E3</f>
        <v>11</v>
      </c>
      <c r="H20" s="414">
        <f>ССЫЛКИ!F3</f>
        <v>400</v>
      </c>
      <c r="I20" s="414">
        <f>ССЫЛКИ!G3</f>
        <v>200</v>
      </c>
      <c r="J20" s="414">
        <f>ССЫЛКИ!H3</f>
        <v>105</v>
      </c>
      <c r="K20" s="414">
        <f>ССЫЛКИ!I3</f>
        <v>590</v>
      </c>
      <c r="L20" s="445">
        <f>ССЫЛКИ!J3</f>
        <v>134</v>
      </c>
      <c r="M20" s="445">
        <f>ССЫЛКИ!K3</f>
        <v>79</v>
      </c>
      <c r="N20" s="445">
        <f>ССЫЛКИ!L3</f>
        <v>10</v>
      </c>
      <c r="O20" s="445">
        <f>ССЫЛКИ!M3</f>
        <v>300</v>
      </c>
      <c r="P20" s="445">
        <f>ССЫЛКИ!N3</f>
        <v>950</v>
      </c>
      <c r="Q20" s="445">
        <f>ССЫЛКИ!O3</f>
        <v>7.9494999999999996</v>
      </c>
      <c r="R20" s="445">
        <f>ССЫЛКИ!P3</f>
        <v>260</v>
      </c>
      <c r="S20" s="445">
        <f>ССЫЛКИ!Q3</f>
        <v>420</v>
      </c>
      <c r="T20" s="445">
        <f>ССЫЛКИ!R3</f>
        <v>240</v>
      </c>
      <c r="U20" s="445">
        <f>ССЫЛКИ!S3</f>
        <v>155</v>
      </c>
      <c r="V20" s="445">
        <f>ССЫЛКИ!T3</f>
        <v>300</v>
      </c>
      <c r="W20" s="445">
        <f>ССЫЛКИ!U3</f>
        <v>300</v>
      </c>
      <c r="X20" s="445">
        <f>ССЫЛКИ!V3</f>
        <v>400</v>
      </c>
      <c r="Y20" s="445">
        <f>ССЫЛКИ!W3</f>
        <v>50</v>
      </c>
      <c r="Z20" s="445">
        <f>ССЫЛКИ!X3</f>
        <v>210</v>
      </c>
      <c r="AA20" s="445">
        <f>ССЫЛКИ!Y3</f>
        <v>85</v>
      </c>
      <c r="AB20" s="445">
        <f>ССЫЛКИ!Z3</f>
        <v>100</v>
      </c>
      <c r="AC20" s="445">
        <f>ССЫЛКИ!AA3</f>
        <v>190</v>
      </c>
      <c r="AD20" s="445">
        <f>ССЫЛКИ!AB3</f>
        <v>440</v>
      </c>
      <c r="AE20" s="445">
        <f>ССЫЛКИ!AC3</f>
        <v>12.5</v>
      </c>
      <c r="AF20" s="445">
        <f>ССЫЛКИ!AD3</f>
        <v>70</v>
      </c>
      <c r="AG20" s="445">
        <f>ССЫЛКИ!AE3</f>
        <v>90</v>
      </c>
      <c r="AH20" s="445">
        <f>ССЫЛКИ!AF3</f>
        <v>70</v>
      </c>
      <c r="AI20" s="445">
        <f>ССЫЛКИ!AG3</f>
        <v>62</v>
      </c>
      <c r="AJ20" s="445">
        <f>ССЫЛКИ!AH3</f>
        <v>65</v>
      </c>
      <c r="AK20" s="445">
        <f>ССЫЛКИ!AI3</f>
        <v>70</v>
      </c>
      <c r="AL20" s="445">
        <f>ССЫЛКИ!AJ3</f>
        <v>75</v>
      </c>
      <c r="AM20" s="445">
        <f>ССЫЛКИ!AK3</f>
        <v>68</v>
      </c>
      <c r="AN20" s="445">
        <f>ССЫЛКИ!AL3</f>
        <v>120</v>
      </c>
      <c r="AO20" s="445">
        <f>ССЫЛКИ!AM3</f>
        <v>70</v>
      </c>
      <c r="AP20" s="445">
        <f>ССЫЛКИ!AN3</f>
        <v>190</v>
      </c>
      <c r="AQ20" s="445">
        <f>ССЫЛКИ!AO3</f>
        <v>420</v>
      </c>
      <c r="AR20" s="445">
        <f>ССЫЛКИ!AP3</f>
        <v>174</v>
      </c>
      <c r="AS20" s="445">
        <f>ССЫЛКИ!AQ3</f>
        <v>85</v>
      </c>
      <c r="AT20" s="445">
        <f>ССЫЛКИ!AR3</f>
        <v>970</v>
      </c>
      <c r="AU20" s="445">
        <f>ССЫЛКИ!AS3</f>
        <v>85</v>
      </c>
      <c r="AV20" s="445">
        <f>ССЫЛКИ!AT3</f>
        <v>95</v>
      </c>
      <c r="AW20" s="445">
        <f>ССЫЛКИ!AU3</f>
        <v>290</v>
      </c>
      <c r="AX20" s="445">
        <f>ССЫЛКИ!AV3</f>
        <v>330</v>
      </c>
      <c r="AY20" s="445">
        <f>ССЫЛКИ!AW3</f>
        <v>700</v>
      </c>
      <c r="AZ20" s="445">
        <f>ССЫЛКИ!AX3</f>
        <v>440</v>
      </c>
      <c r="BA20" s="445">
        <f>ССЫЛКИ!AY3</f>
        <v>185</v>
      </c>
      <c r="BB20" s="445">
        <f>ССЫЛКИ!AZ3</f>
        <v>240</v>
      </c>
      <c r="BC20" s="445">
        <f>ССЫЛКИ!BA3</f>
        <v>350</v>
      </c>
      <c r="BD20" s="445">
        <f>ССЫЛКИ!BB3</f>
        <v>50</v>
      </c>
      <c r="BE20" s="445">
        <f>ССЫЛКИ!BC3</f>
        <v>370</v>
      </c>
      <c r="BF20" s="445">
        <f>ССЫЛКИ!BD3</f>
        <v>55</v>
      </c>
      <c r="BG20" s="445">
        <f>ССЫЛКИ!BE3</f>
        <v>450</v>
      </c>
      <c r="BH20" s="445">
        <f>ССЫЛКИ!BF3</f>
        <v>440</v>
      </c>
      <c r="BI20" s="445">
        <f>ССЫЛКИ!BG3</f>
        <v>46</v>
      </c>
      <c r="BJ20" s="445">
        <f>ССЫЛКИ!BH3</f>
        <v>46</v>
      </c>
      <c r="BK20" s="445">
        <f>ССЫЛКИ!BI3</f>
        <v>35</v>
      </c>
      <c r="BL20" s="445">
        <f>ССЫЛКИ!BJ3</f>
        <v>60</v>
      </c>
      <c r="BM20" s="445">
        <f>ССЫЛКИ!BK3</f>
        <v>78</v>
      </c>
      <c r="BN20" s="445">
        <f>ССЫЛКИ!BL3</f>
        <v>110</v>
      </c>
      <c r="BO20" s="445">
        <f>ССЫЛКИ!BM3</f>
        <v>53</v>
      </c>
      <c r="BP20" s="445">
        <f>ССЫЛКИ!BN3</f>
        <v>200</v>
      </c>
      <c r="BQ20" s="445">
        <f>ССЫЛКИ!BO3</f>
        <v>200</v>
      </c>
      <c r="BR20" s="445">
        <f>ССЫЛКИ!BP3</f>
        <v>165</v>
      </c>
      <c r="BS20" s="445">
        <f>ССЫЛКИ!BQ3</f>
        <v>190</v>
      </c>
      <c r="BT20" s="445">
        <f>ССЫЛКИ!BR3</f>
        <v>300</v>
      </c>
      <c r="BU20" s="445">
        <f>ССЫЛКИ!BS3</f>
        <v>150</v>
      </c>
      <c r="BV20" s="445">
        <f>ССЫЛКИ!BT3</f>
        <v>110</v>
      </c>
      <c r="BW20" s="445">
        <f>ССЫЛКИ!BU3</f>
        <v>440</v>
      </c>
      <c r="BX20" s="445">
        <f>ССЫЛКИ!BV3</f>
        <v>58</v>
      </c>
      <c r="BY20" s="41">
        <f>ССЫЛКИ!BW3</f>
        <v>510</v>
      </c>
      <c r="BZ20" s="512">
        <f>ССЫЛКИ!BX3</f>
        <v>580</v>
      </c>
    </row>
    <row r="21" spans="1:79" ht="15.75" customHeight="1">
      <c r="A21" s="593" t="s">
        <v>56</v>
      </c>
      <c r="B21" s="594"/>
      <c r="C21" s="450">
        <f>SUM(D21:BZ21)</f>
        <v>7442</v>
      </c>
      <c r="D21" s="433">
        <f t="shared" ref="D21:BZ21" si="5">D19*D20</f>
        <v>0</v>
      </c>
      <c r="E21" s="435">
        <f t="shared" si="5"/>
        <v>0</v>
      </c>
      <c r="F21" s="412">
        <f t="shared" si="5"/>
        <v>0</v>
      </c>
      <c r="G21" s="413">
        <f t="shared" si="5"/>
        <v>0</v>
      </c>
      <c r="H21" s="413">
        <f t="shared" si="5"/>
        <v>0</v>
      </c>
      <c r="I21" s="413">
        <f t="shared" si="5"/>
        <v>0</v>
      </c>
      <c r="J21" s="413">
        <f t="shared" si="5"/>
        <v>0</v>
      </c>
      <c r="K21" s="413">
        <f t="shared" si="5"/>
        <v>0</v>
      </c>
      <c r="L21" s="444">
        <f t="shared" si="5"/>
        <v>34.840000000000003</v>
      </c>
      <c r="M21" s="444">
        <f t="shared" si="5"/>
        <v>94.8</v>
      </c>
      <c r="N21" s="444">
        <f t="shared" si="5"/>
        <v>2.41</v>
      </c>
      <c r="O21" s="444">
        <f t="shared" si="5"/>
        <v>0</v>
      </c>
      <c r="P21" s="444">
        <f t="shared" si="5"/>
        <v>95</v>
      </c>
      <c r="Q21" s="444">
        <f t="shared" si="5"/>
        <v>794.94999999999993</v>
      </c>
      <c r="R21" s="444">
        <f t="shared" si="5"/>
        <v>0</v>
      </c>
      <c r="S21" s="444">
        <f t="shared" si="5"/>
        <v>0</v>
      </c>
      <c r="T21" s="444">
        <f t="shared" si="5"/>
        <v>0</v>
      </c>
      <c r="U21" s="444">
        <f t="shared" si="5"/>
        <v>0</v>
      </c>
      <c r="V21" s="444">
        <f t="shared" si="5"/>
        <v>0</v>
      </c>
      <c r="W21" s="444">
        <f t="shared" si="5"/>
        <v>0</v>
      </c>
      <c r="X21" s="444">
        <f t="shared" si="5"/>
        <v>0</v>
      </c>
      <c r="Y21" s="444">
        <f t="shared" si="5"/>
        <v>0</v>
      </c>
      <c r="Z21" s="444">
        <f t="shared" si="5"/>
        <v>0</v>
      </c>
      <c r="AA21" s="444">
        <f t="shared" si="5"/>
        <v>0</v>
      </c>
      <c r="AB21" s="444">
        <f t="shared" si="5"/>
        <v>0</v>
      </c>
      <c r="AC21" s="444">
        <f t="shared" si="5"/>
        <v>0</v>
      </c>
      <c r="AD21" s="444">
        <f t="shared" si="5"/>
        <v>0</v>
      </c>
      <c r="AE21" s="444">
        <f t="shared" si="5"/>
        <v>0</v>
      </c>
      <c r="AF21" s="444">
        <f t="shared" si="5"/>
        <v>0</v>
      </c>
      <c r="AG21" s="444">
        <f t="shared" si="5"/>
        <v>0</v>
      </c>
      <c r="AH21" s="444">
        <f t="shared" si="5"/>
        <v>0</v>
      </c>
      <c r="AI21" s="444">
        <f t="shared" si="5"/>
        <v>0</v>
      </c>
      <c r="AJ21" s="444">
        <f t="shared" si="5"/>
        <v>0</v>
      </c>
      <c r="AK21" s="444">
        <f t="shared" si="5"/>
        <v>0</v>
      </c>
      <c r="AL21" s="444">
        <f t="shared" si="5"/>
        <v>450</v>
      </c>
      <c r="AM21" s="444">
        <f t="shared" si="5"/>
        <v>0</v>
      </c>
      <c r="AN21" s="444">
        <f t="shared" si="5"/>
        <v>0</v>
      </c>
      <c r="AO21" s="444">
        <f t="shared" si="5"/>
        <v>0</v>
      </c>
      <c r="AP21" s="444">
        <f t="shared" si="5"/>
        <v>0</v>
      </c>
      <c r="AQ21" s="444">
        <f t="shared" si="5"/>
        <v>0</v>
      </c>
      <c r="AR21" s="444">
        <f t="shared" si="5"/>
        <v>0</v>
      </c>
      <c r="AS21" s="444">
        <f t="shared" si="5"/>
        <v>0</v>
      </c>
      <c r="AT21" s="444">
        <f t="shared" si="5"/>
        <v>1358</v>
      </c>
      <c r="AU21" s="444">
        <f t="shared" si="5"/>
        <v>0</v>
      </c>
      <c r="AV21" s="444">
        <f t="shared" si="5"/>
        <v>0</v>
      </c>
      <c r="AW21" s="444">
        <f t="shared" si="5"/>
        <v>0</v>
      </c>
      <c r="AX21" s="444">
        <f t="shared" si="5"/>
        <v>0</v>
      </c>
      <c r="AY21" s="444">
        <f t="shared" si="5"/>
        <v>0</v>
      </c>
      <c r="AZ21" s="444">
        <f t="shared" si="5"/>
        <v>0</v>
      </c>
      <c r="BA21" s="444">
        <f t="shared" si="5"/>
        <v>0</v>
      </c>
      <c r="BB21" s="444">
        <f t="shared" si="5"/>
        <v>0</v>
      </c>
      <c r="BC21" s="444">
        <f t="shared" si="5"/>
        <v>0</v>
      </c>
      <c r="BD21" s="444">
        <f t="shared" si="5"/>
        <v>0</v>
      </c>
      <c r="BE21" s="444">
        <f t="shared" si="5"/>
        <v>0</v>
      </c>
      <c r="BF21" s="444">
        <f t="shared" si="5"/>
        <v>0</v>
      </c>
      <c r="BG21" s="444">
        <f t="shared" si="5"/>
        <v>0</v>
      </c>
      <c r="BH21" s="444">
        <f t="shared" si="5"/>
        <v>2640</v>
      </c>
      <c r="BI21" s="444">
        <f t="shared" si="5"/>
        <v>0</v>
      </c>
      <c r="BJ21" s="444">
        <f t="shared" si="5"/>
        <v>0</v>
      </c>
      <c r="BK21" s="444">
        <f t="shared" si="5"/>
        <v>0</v>
      </c>
      <c r="BL21" s="444">
        <f t="shared" si="5"/>
        <v>0</v>
      </c>
      <c r="BM21" s="444">
        <f t="shared" si="5"/>
        <v>0</v>
      </c>
      <c r="BN21" s="444">
        <f t="shared" si="5"/>
        <v>0</v>
      </c>
      <c r="BO21" s="444">
        <f t="shared" si="5"/>
        <v>0</v>
      </c>
      <c r="BP21" s="444">
        <f t="shared" si="5"/>
        <v>0</v>
      </c>
      <c r="BQ21" s="444">
        <f t="shared" si="5"/>
        <v>0</v>
      </c>
      <c r="BR21" s="444">
        <f t="shared" si="5"/>
        <v>0</v>
      </c>
      <c r="BS21" s="444">
        <f t="shared" si="5"/>
        <v>0</v>
      </c>
      <c r="BT21" s="444">
        <f t="shared" si="5"/>
        <v>0</v>
      </c>
      <c r="BU21" s="444">
        <f t="shared" si="5"/>
        <v>0</v>
      </c>
      <c r="BV21" s="444">
        <f t="shared" si="5"/>
        <v>0</v>
      </c>
      <c r="BW21" s="444">
        <f t="shared" si="5"/>
        <v>0</v>
      </c>
      <c r="BX21" s="444">
        <f t="shared" si="5"/>
        <v>232</v>
      </c>
      <c r="BY21" s="221">
        <f t="shared" si="5"/>
        <v>0</v>
      </c>
      <c r="BZ21" s="513">
        <f t="shared" si="5"/>
        <v>1740</v>
      </c>
    </row>
    <row r="22" spans="1:79" ht="15.75" customHeight="1">
      <c r="A22" s="593" t="s">
        <v>57</v>
      </c>
      <c r="B22" s="594"/>
      <c r="C22" s="451">
        <f>C21/C18</f>
        <v>74.42</v>
      </c>
    </row>
    <row r="23" spans="1:79" ht="13.9" hidden="1" customHeight="1">
      <c r="G23">
        <f ca="1">SUMPRODUCT(SIGN(CELL("width",OFFSET(D33,,N(INDEX(COLUMN(D33:BZ33)-COLUMN(D33),))))),D33:BZ33)</f>
        <v>7442</v>
      </c>
      <c r="J23">
        <f>ROUND((((71.71-C22))*100+SUM(N8:N10)),4)</f>
        <v>-268.58999999999997</v>
      </c>
    </row>
    <row r="24" spans="1:79" ht="15.75" hidden="1" customHeight="1">
      <c r="B24" s="25"/>
    </row>
    <row r="25" spans="1:79" ht="14.25" hidden="1" customHeight="1"/>
    <row r="26" spans="1:79" ht="15.75" hidden="1" customHeight="1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</row>
    <row r="27" spans="1:79" ht="14.25" hidden="1" customHeight="1"/>
    <row r="28" spans="1:79" ht="15" hidden="1" customHeight="1">
      <c r="A28" s="599"/>
      <c r="B28" s="60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2.6</v>
      </c>
      <c r="M28" s="15">
        <f t="shared" si="6"/>
        <v>12</v>
      </c>
      <c r="N28" s="15">
        <f t="shared" si="6"/>
        <v>2.41</v>
      </c>
      <c r="O28" s="15">
        <f t="shared" si="6"/>
        <v>0</v>
      </c>
      <c r="P28" s="15">
        <f t="shared" si="6"/>
        <v>1</v>
      </c>
      <c r="Q28" s="15">
        <f t="shared" si="6"/>
        <v>1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60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14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60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40</v>
      </c>
      <c r="BY28" s="16">
        <f>SUM(BY8:BY15)</f>
        <v>0</v>
      </c>
      <c r="BZ28" s="16">
        <f>SUM(BZ8:BZ15)</f>
        <v>30</v>
      </c>
      <c r="CA28" s="1"/>
    </row>
    <row r="29" spans="1:79" ht="15" hidden="1" customHeight="1">
      <c r="A29" s="623" t="s">
        <v>54</v>
      </c>
      <c r="B29" s="624"/>
      <c r="C29" s="15">
        <f>C30</f>
        <v>100</v>
      </c>
      <c r="D29" s="79">
        <f>C29</f>
        <v>100</v>
      </c>
      <c r="E29" s="79">
        <f t="shared" ref="E29:BP29" si="8">D29</f>
        <v>100</v>
      </c>
      <c r="F29" s="79">
        <f t="shared" si="8"/>
        <v>100</v>
      </c>
      <c r="G29" s="79">
        <f t="shared" si="8"/>
        <v>100</v>
      </c>
      <c r="H29" s="79">
        <f t="shared" si="8"/>
        <v>100</v>
      </c>
      <c r="I29" s="79">
        <f t="shared" si="8"/>
        <v>100</v>
      </c>
      <c r="J29" s="79">
        <f t="shared" si="8"/>
        <v>100</v>
      </c>
      <c r="K29" s="79">
        <f t="shared" si="8"/>
        <v>100</v>
      </c>
      <c r="L29" s="79">
        <f t="shared" si="8"/>
        <v>100</v>
      </c>
      <c r="M29" s="79">
        <f t="shared" si="8"/>
        <v>100</v>
      </c>
      <c r="N29" s="79">
        <f t="shared" si="8"/>
        <v>100</v>
      </c>
      <c r="O29" s="79">
        <f t="shared" si="8"/>
        <v>100</v>
      </c>
      <c r="P29" s="79">
        <f t="shared" si="8"/>
        <v>100</v>
      </c>
      <c r="Q29" s="79">
        <f t="shared" si="8"/>
        <v>100</v>
      </c>
      <c r="R29" s="79">
        <f t="shared" si="8"/>
        <v>100</v>
      </c>
      <c r="S29" s="79">
        <f t="shared" si="8"/>
        <v>100</v>
      </c>
      <c r="T29" s="79">
        <f t="shared" si="8"/>
        <v>100</v>
      </c>
      <c r="U29" s="79">
        <f>T29</f>
        <v>100</v>
      </c>
      <c r="V29" s="79">
        <f t="shared" si="8"/>
        <v>100</v>
      </c>
      <c r="W29" s="79">
        <f t="shared" si="8"/>
        <v>100</v>
      </c>
      <c r="X29" s="79">
        <f t="shared" si="8"/>
        <v>100</v>
      </c>
      <c r="Y29" s="79">
        <f t="shared" si="8"/>
        <v>100</v>
      </c>
      <c r="Z29" s="79">
        <f t="shared" si="8"/>
        <v>100</v>
      </c>
      <c r="AA29" s="79">
        <f t="shared" si="8"/>
        <v>100</v>
      </c>
      <c r="AB29" s="79">
        <f t="shared" si="8"/>
        <v>100</v>
      </c>
      <c r="AC29" s="79">
        <f t="shared" si="8"/>
        <v>100</v>
      </c>
      <c r="AD29" s="79">
        <f t="shared" si="8"/>
        <v>100</v>
      </c>
      <c r="AE29" s="79">
        <f t="shared" si="8"/>
        <v>100</v>
      </c>
      <c r="AF29" s="79">
        <f t="shared" si="8"/>
        <v>100</v>
      </c>
      <c r="AG29" s="79">
        <f t="shared" si="8"/>
        <v>100</v>
      </c>
      <c r="AH29" s="79">
        <f t="shared" si="8"/>
        <v>100</v>
      </c>
      <c r="AI29" s="79">
        <f t="shared" si="8"/>
        <v>100</v>
      </c>
      <c r="AJ29" s="79">
        <f t="shared" si="8"/>
        <v>100</v>
      </c>
      <c r="AK29" s="79">
        <f t="shared" si="8"/>
        <v>100</v>
      </c>
      <c r="AL29" s="79">
        <f t="shared" si="8"/>
        <v>100</v>
      </c>
      <c r="AM29" s="79">
        <f t="shared" si="8"/>
        <v>100</v>
      </c>
      <c r="AN29" s="79">
        <f t="shared" si="8"/>
        <v>100</v>
      </c>
      <c r="AO29" s="79">
        <f t="shared" si="8"/>
        <v>100</v>
      </c>
      <c r="AP29" s="79">
        <f t="shared" si="8"/>
        <v>100</v>
      </c>
      <c r="AQ29" s="79">
        <f t="shared" si="8"/>
        <v>100</v>
      </c>
      <c r="AR29" s="79">
        <f t="shared" si="8"/>
        <v>100</v>
      </c>
      <c r="AS29" s="79">
        <f t="shared" si="8"/>
        <v>100</v>
      </c>
      <c r="AT29" s="79">
        <f t="shared" si="8"/>
        <v>100</v>
      </c>
      <c r="AU29" s="79">
        <f t="shared" si="8"/>
        <v>100</v>
      </c>
      <c r="AV29" s="79">
        <f t="shared" si="8"/>
        <v>100</v>
      </c>
      <c r="AW29" s="79">
        <f t="shared" si="8"/>
        <v>100</v>
      </c>
      <c r="AX29" s="79">
        <f t="shared" si="8"/>
        <v>100</v>
      </c>
      <c r="AY29" s="79">
        <f t="shared" si="8"/>
        <v>100</v>
      </c>
      <c r="AZ29" s="79">
        <f t="shared" si="8"/>
        <v>100</v>
      </c>
      <c r="BA29" s="79">
        <f t="shared" si="8"/>
        <v>100</v>
      </c>
      <c r="BB29" s="79">
        <f t="shared" si="8"/>
        <v>100</v>
      </c>
      <c r="BC29" s="79">
        <f t="shared" si="8"/>
        <v>100</v>
      </c>
      <c r="BD29" s="79">
        <f t="shared" si="8"/>
        <v>100</v>
      </c>
      <c r="BE29" s="79">
        <f t="shared" si="8"/>
        <v>100</v>
      </c>
      <c r="BF29" s="79">
        <f t="shared" si="8"/>
        <v>100</v>
      </c>
      <c r="BG29" s="79">
        <f t="shared" si="8"/>
        <v>100</v>
      </c>
      <c r="BH29" s="79">
        <f t="shared" si="8"/>
        <v>100</v>
      </c>
      <c r="BI29" s="79">
        <f t="shared" si="8"/>
        <v>100</v>
      </c>
      <c r="BJ29" s="79">
        <f t="shared" si="8"/>
        <v>100</v>
      </c>
      <c r="BK29" s="79">
        <f t="shared" si="8"/>
        <v>100</v>
      </c>
      <c r="BL29" s="79">
        <f t="shared" si="8"/>
        <v>100</v>
      </c>
      <c r="BM29" s="79">
        <f t="shared" si="8"/>
        <v>100</v>
      </c>
      <c r="BN29" s="79">
        <f t="shared" si="8"/>
        <v>100</v>
      </c>
      <c r="BO29" s="79">
        <f t="shared" si="8"/>
        <v>100</v>
      </c>
      <c r="BP29" s="79">
        <f t="shared" si="8"/>
        <v>100</v>
      </c>
      <c r="BQ29" s="79">
        <f t="shared" ref="BQ29:BZ29" si="9">BP29</f>
        <v>100</v>
      </c>
      <c r="BR29" s="79">
        <f t="shared" si="9"/>
        <v>100</v>
      </c>
      <c r="BS29" s="79">
        <f t="shared" si="9"/>
        <v>100</v>
      </c>
      <c r="BT29" s="79">
        <f t="shared" si="9"/>
        <v>100</v>
      </c>
      <c r="BU29" s="79">
        <f t="shared" si="9"/>
        <v>100</v>
      </c>
      <c r="BV29" s="79">
        <f t="shared" si="9"/>
        <v>100</v>
      </c>
      <c r="BW29" s="79">
        <f t="shared" si="9"/>
        <v>100</v>
      </c>
      <c r="BX29" s="79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595" t="s">
        <v>87</v>
      </c>
      <c r="B30" s="596"/>
      <c r="C30" s="81">
        <f>VLOOKUP(B4,завтрак_общ,3,FALSE)</f>
        <v>100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3"/>
      <c r="BZ30" s="16"/>
      <c r="CA30" s="1"/>
    </row>
    <row r="31" spans="1:79" ht="15.75" hidden="1" customHeight="1">
      <c r="A31" s="588" t="s">
        <v>55</v>
      </c>
      <c r="B31" s="589"/>
      <c r="C31" s="20"/>
      <c r="D31" s="80">
        <f>D28*D29/1000</f>
        <v>0</v>
      </c>
      <c r="E31" s="40">
        <f t="shared" ref="E31:BP31" si="10">E28*E29/1000</f>
        <v>0</v>
      </c>
      <c r="F31" s="40">
        <f t="shared" si="10"/>
        <v>0</v>
      </c>
      <c r="G31" s="40">
        <f>G28*G29</f>
        <v>0</v>
      </c>
      <c r="H31" s="40">
        <f t="shared" si="10"/>
        <v>0</v>
      </c>
      <c r="I31" s="40">
        <f t="shared" si="10"/>
        <v>0</v>
      </c>
      <c r="J31" s="40">
        <f t="shared" si="10"/>
        <v>0</v>
      </c>
      <c r="K31" s="40">
        <f t="shared" si="10"/>
        <v>0</v>
      </c>
      <c r="L31" s="40">
        <f t="shared" si="10"/>
        <v>0.26</v>
      </c>
      <c r="M31" s="40">
        <f t="shared" si="10"/>
        <v>1.2</v>
      </c>
      <c r="N31" s="40">
        <f t="shared" si="10"/>
        <v>0.24099999999999999</v>
      </c>
      <c r="O31" s="40">
        <f t="shared" si="10"/>
        <v>0</v>
      </c>
      <c r="P31" s="40">
        <f t="shared" si="10"/>
        <v>0.1</v>
      </c>
      <c r="Q31" s="40">
        <f>Q28*Q29</f>
        <v>100</v>
      </c>
      <c r="R31" s="40">
        <f t="shared" si="10"/>
        <v>0</v>
      </c>
      <c r="S31" s="40">
        <f>S28*S29/1000</f>
        <v>0</v>
      </c>
      <c r="T31" s="40">
        <f t="shared" si="10"/>
        <v>0</v>
      </c>
      <c r="U31" s="40">
        <f t="shared" si="10"/>
        <v>0</v>
      </c>
      <c r="V31" s="40">
        <f t="shared" si="10"/>
        <v>0</v>
      </c>
      <c r="W31" s="40">
        <f t="shared" si="10"/>
        <v>0</v>
      </c>
      <c r="X31" s="40">
        <f t="shared" si="10"/>
        <v>0</v>
      </c>
      <c r="Y31" s="40">
        <f t="shared" si="10"/>
        <v>0</v>
      </c>
      <c r="Z31" s="40">
        <f t="shared" si="10"/>
        <v>0</v>
      </c>
      <c r="AA31" s="40">
        <f t="shared" si="10"/>
        <v>0</v>
      </c>
      <c r="AB31" s="40">
        <f t="shared" si="10"/>
        <v>0</v>
      </c>
      <c r="AC31" s="40">
        <f t="shared" si="10"/>
        <v>0</v>
      </c>
      <c r="AD31" s="40">
        <f t="shared" si="10"/>
        <v>0</v>
      </c>
      <c r="AE31" s="40">
        <f t="shared" si="10"/>
        <v>0</v>
      </c>
      <c r="AF31" s="40">
        <f t="shared" si="10"/>
        <v>0</v>
      </c>
      <c r="AG31" s="40">
        <f t="shared" si="10"/>
        <v>0</v>
      </c>
      <c r="AH31" s="40">
        <f t="shared" si="10"/>
        <v>0</v>
      </c>
      <c r="AI31" s="40">
        <f t="shared" si="10"/>
        <v>0</v>
      </c>
      <c r="AJ31" s="40">
        <f t="shared" si="10"/>
        <v>0</v>
      </c>
      <c r="AK31" s="40">
        <f t="shared" si="10"/>
        <v>0</v>
      </c>
      <c r="AL31" s="40">
        <f t="shared" si="10"/>
        <v>6</v>
      </c>
      <c r="AM31" s="40">
        <f t="shared" si="10"/>
        <v>0</v>
      </c>
      <c r="AN31" s="40">
        <f t="shared" si="10"/>
        <v>0</v>
      </c>
      <c r="AO31" s="40">
        <f t="shared" si="10"/>
        <v>0</v>
      </c>
      <c r="AP31" s="40">
        <f t="shared" si="10"/>
        <v>0</v>
      </c>
      <c r="AQ31" s="40">
        <f t="shared" si="10"/>
        <v>0</v>
      </c>
      <c r="AR31" s="40">
        <f t="shared" si="10"/>
        <v>0</v>
      </c>
      <c r="AS31" s="40">
        <f t="shared" si="10"/>
        <v>0</v>
      </c>
      <c r="AT31" s="40">
        <f t="shared" si="10"/>
        <v>1.4</v>
      </c>
      <c r="AU31" s="40">
        <f t="shared" si="10"/>
        <v>0</v>
      </c>
      <c r="AV31" s="40">
        <f t="shared" si="10"/>
        <v>0</v>
      </c>
      <c r="AW31" s="40">
        <f t="shared" si="10"/>
        <v>0</v>
      </c>
      <c r="AX31" s="40">
        <f t="shared" si="10"/>
        <v>0</v>
      </c>
      <c r="AY31" s="40">
        <f t="shared" si="10"/>
        <v>0</v>
      </c>
      <c r="AZ31" s="40">
        <f t="shared" si="10"/>
        <v>0</v>
      </c>
      <c r="BA31" s="40">
        <f t="shared" si="10"/>
        <v>0</v>
      </c>
      <c r="BB31" s="40">
        <f t="shared" si="10"/>
        <v>0</v>
      </c>
      <c r="BC31" s="40">
        <f t="shared" si="10"/>
        <v>0</v>
      </c>
      <c r="BD31" s="40">
        <f t="shared" si="10"/>
        <v>0</v>
      </c>
      <c r="BE31" s="40">
        <f t="shared" si="10"/>
        <v>0</v>
      </c>
      <c r="BF31" s="40">
        <f t="shared" si="10"/>
        <v>0</v>
      </c>
      <c r="BG31" s="40">
        <f t="shared" si="10"/>
        <v>0</v>
      </c>
      <c r="BH31" s="40">
        <f t="shared" si="10"/>
        <v>6</v>
      </c>
      <c r="BI31" s="40">
        <f t="shared" si="10"/>
        <v>0</v>
      </c>
      <c r="BJ31" s="40">
        <f t="shared" si="10"/>
        <v>0</v>
      </c>
      <c r="BK31" s="40">
        <f t="shared" si="10"/>
        <v>0</v>
      </c>
      <c r="BL31" s="40">
        <f t="shared" si="10"/>
        <v>0</v>
      </c>
      <c r="BM31" s="40">
        <f t="shared" si="10"/>
        <v>0</v>
      </c>
      <c r="BN31" s="40">
        <f t="shared" si="10"/>
        <v>0</v>
      </c>
      <c r="BO31" s="40">
        <f t="shared" si="10"/>
        <v>0</v>
      </c>
      <c r="BP31" s="40">
        <f t="shared" si="10"/>
        <v>0</v>
      </c>
      <c r="BQ31" s="40">
        <f t="shared" ref="BQ31:BY31" si="11">BQ28*BQ29/1000</f>
        <v>0</v>
      </c>
      <c r="BR31" s="40">
        <f t="shared" si="11"/>
        <v>0</v>
      </c>
      <c r="BS31" s="40">
        <f t="shared" si="11"/>
        <v>0</v>
      </c>
      <c r="BT31" s="40">
        <f t="shared" si="11"/>
        <v>0</v>
      </c>
      <c r="BU31" s="40">
        <f t="shared" si="11"/>
        <v>0</v>
      </c>
      <c r="BV31" s="40">
        <f t="shared" si="11"/>
        <v>0</v>
      </c>
      <c r="BW31" s="40">
        <f t="shared" si="11"/>
        <v>0</v>
      </c>
      <c r="BX31" s="40">
        <f t="shared" si="11"/>
        <v>4</v>
      </c>
      <c r="BY31" s="38">
        <f t="shared" si="11"/>
        <v>0</v>
      </c>
      <c r="BZ31" s="38">
        <f>BZ28*BZ29/1000</f>
        <v>3</v>
      </c>
      <c r="CA31" s="1"/>
    </row>
    <row r="32" spans="1:79" ht="15" hidden="1" customHeight="1">
      <c r="A32" s="588" t="s">
        <v>46</v>
      </c>
      <c r="B32" s="589"/>
      <c r="C32" s="20"/>
      <c r="D32" s="23">
        <f>ССЫЛКИ!B3</f>
        <v>105</v>
      </c>
      <c r="E32" s="23">
        <f>ССЫЛКИ!C3</f>
        <v>590</v>
      </c>
      <c r="F32" s="23">
        <f>ССЫЛКИ!D3</f>
        <v>590</v>
      </c>
      <c r="G32" s="23">
        <f>ССЫЛКИ!E3</f>
        <v>11</v>
      </c>
      <c r="H32" s="23">
        <f>ССЫЛКИ!F3</f>
        <v>400</v>
      </c>
      <c r="I32" s="23">
        <f>ССЫЛКИ!G3</f>
        <v>200</v>
      </c>
      <c r="J32" s="23">
        <f>ССЫЛКИ!H3</f>
        <v>105</v>
      </c>
      <c r="K32" s="23">
        <f>ССЫЛКИ!I3</f>
        <v>590</v>
      </c>
      <c r="L32" s="23">
        <f>ССЫЛКИ!J3</f>
        <v>134</v>
      </c>
      <c r="M32" s="23">
        <f>ССЫЛКИ!K3</f>
        <v>79</v>
      </c>
      <c r="N32" s="23">
        <f>ССЫЛКИ!L3</f>
        <v>10</v>
      </c>
      <c r="O32" s="23">
        <f>ССЫЛКИ!M3</f>
        <v>300</v>
      </c>
      <c r="P32" s="23">
        <f>ССЫЛКИ!N3</f>
        <v>950</v>
      </c>
      <c r="Q32" s="23">
        <f>ССЫЛКИ!O3</f>
        <v>7.9494999999999996</v>
      </c>
      <c r="R32" s="23">
        <f>ССЫЛКИ!P3</f>
        <v>260</v>
      </c>
      <c r="S32" s="23">
        <f>ССЫЛКИ!Q3</f>
        <v>420</v>
      </c>
      <c r="T32" s="23">
        <f>ССЫЛКИ!R3</f>
        <v>240</v>
      </c>
      <c r="U32" s="23">
        <f>ССЫЛКИ!S3</f>
        <v>155</v>
      </c>
      <c r="V32" s="23">
        <f>ССЫЛКИ!T3</f>
        <v>300</v>
      </c>
      <c r="W32" s="23">
        <f>ССЫЛКИ!U3</f>
        <v>300</v>
      </c>
      <c r="X32" s="23">
        <f>ССЫЛКИ!V3</f>
        <v>400</v>
      </c>
      <c r="Y32" s="23">
        <f>ССЫЛКИ!W3</f>
        <v>50</v>
      </c>
      <c r="Z32" s="23">
        <f>ССЫЛКИ!X3</f>
        <v>210</v>
      </c>
      <c r="AA32" s="23">
        <f>ССЫЛКИ!Y3</f>
        <v>85</v>
      </c>
      <c r="AB32" s="23">
        <f>ССЫЛКИ!Z3</f>
        <v>100</v>
      </c>
      <c r="AC32" s="23">
        <f>ССЫЛКИ!AA3</f>
        <v>190</v>
      </c>
      <c r="AD32" s="23">
        <f>ССЫЛКИ!AB3</f>
        <v>440</v>
      </c>
      <c r="AE32" s="23">
        <f>ССЫЛКИ!AC3</f>
        <v>12.5</v>
      </c>
      <c r="AF32" s="23">
        <f>ССЫЛКИ!AD3</f>
        <v>70</v>
      </c>
      <c r="AG32" s="23">
        <f>ССЫЛКИ!AE3</f>
        <v>90</v>
      </c>
      <c r="AH32" s="23">
        <f>ССЫЛКИ!AF3</f>
        <v>70</v>
      </c>
      <c r="AI32" s="23">
        <f>ССЫЛКИ!AG3</f>
        <v>62</v>
      </c>
      <c r="AJ32" s="23">
        <f>ССЫЛКИ!AH3</f>
        <v>65</v>
      </c>
      <c r="AK32" s="23">
        <f>ССЫЛКИ!AI3</f>
        <v>70</v>
      </c>
      <c r="AL32" s="23">
        <f>ССЫЛКИ!AJ3</f>
        <v>75</v>
      </c>
      <c r="AM32" s="23">
        <f>ССЫЛКИ!AK3</f>
        <v>68</v>
      </c>
      <c r="AN32" s="23">
        <f>ССЫЛКИ!AL3</f>
        <v>120</v>
      </c>
      <c r="AO32" s="23">
        <f>ССЫЛКИ!AM3</f>
        <v>70</v>
      </c>
      <c r="AP32" s="23">
        <f>ССЫЛКИ!AN3</f>
        <v>190</v>
      </c>
      <c r="AQ32" s="23">
        <f>ССЫЛКИ!AO3</f>
        <v>420</v>
      </c>
      <c r="AR32" s="23">
        <f>ССЫЛКИ!AP3</f>
        <v>174</v>
      </c>
      <c r="AS32" s="23">
        <f>ССЫЛКИ!AQ3</f>
        <v>85</v>
      </c>
      <c r="AT32" s="23">
        <f>ССЫЛКИ!AR3</f>
        <v>970</v>
      </c>
      <c r="AU32" s="23">
        <f>ССЫЛКИ!AS3</f>
        <v>85</v>
      </c>
      <c r="AV32" s="23">
        <f>ССЫЛКИ!AT3</f>
        <v>95</v>
      </c>
      <c r="AW32" s="23">
        <f>ССЫЛКИ!AU3</f>
        <v>290</v>
      </c>
      <c r="AX32" s="23">
        <f>ССЫЛКИ!AV3</f>
        <v>330</v>
      </c>
      <c r="AY32" s="23">
        <f>ССЫЛКИ!AW3</f>
        <v>700</v>
      </c>
      <c r="AZ32" s="23">
        <f>ССЫЛКИ!AX3</f>
        <v>440</v>
      </c>
      <c r="BA32" s="23">
        <f>ССЫЛКИ!AY3</f>
        <v>185</v>
      </c>
      <c r="BB32" s="23">
        <f>ССЫЛКИ!AZ3</f>
        <v>240</v>
      </c>
      <c r="BC32" s="23">
        <f>ССЫЛКИ!BA3</f>
        <v>350</v>
      </c>
      <c r="BD32" s="23">
        <f>ССЫЛКИ!BB3</f>
        <v>50</v>
      </c>
      <c r="BE32" s="23">
        <f>ССЫЛКИ!BC3</f>
        <v>370</v>
      </c>
      <c r="BF32" s="23">
        <f>ССЫЛКИ!BD3</f>
        <v>55</v>
      </c>
      <c r="BG32" s="23">
        <f>ССЫЛКИ!BE3</f>
        <v>450</v>
      </c>
      <c r="BH32" s="23">
        <f>ССЫЛКИ!BF3</f>
        <v>440</v>
      </c>
      <c r="BI32" s="23">
        <f>ССЫЛКИ!BG3</f>
        <v>46</v>
      </c>
      <c r="BJ32" s="23">
        <f>ССЫЛКИ!BH3</f>
        <v>46</v>
      </c>
      <c r="BK32" s="23">
        <f>ССЫЛКИ!BI3</f>
        <v>35</v>
      </c>
      <c r="BL32" s="23">
        <f>ССЫЛКИ!BJ3</f>
        <v>60</v>
      </c>
      <c r="BM32" s="23">
        <f>ССЫЛКИ!BK3</f>
        <v>78</v>
      </c>
      <c r="BN32" s="23">
        <f>ССЫЛКИ!BL3</f>
        <v>110</v>
      </c>
      <c r="BO32" s="23">
        <f>ССЫЛКИ!BM3</f>
        <v>53</v>
      </c>
      <c r="BP32" s="23">
        <f>ССЫЛКИ!BN3</f>
        <v>200</v>
      </c>
      <c r="BQ32" s="23">
        <f>ССЫЛКИ!BO3</f>
        <v>200</v>
      </c>
      <c r="BR32" s="23">
        <f>ССЫЛКИ!BP3</f>
        <v>165</v>
      </c>
      <c r="BS32" s="23">
        <f>ССЫЛКИ!BQ3</f>
        <v>190</v>
      </c>
      <c r="BT32" s="23">
        <f>ССЫЛКИ!BR3</f>
        <v>300</v>
      </c>
      <c r="BU32" s="23">
        <f>ССЫЛКИ!BS3</f>
        <v>150</v>
      </c>
      <c r="BV32" s="23">
        <f>ССЫЛКИ!BT3</f>
        <v>110</v>
      </c>
      <c r="BW32" s="23">
        <f>ССЫЛКИ!BU3</f>
        <v>440</v>
      </c>
      <c r="BX32" s="23">
        <f>ССЫЛКИ!BV3</f>
        <v>58</v>
      </c>
      <c r="BY32" s="23">
        <f>ССЫЛКИ!BW3</f>
        <v>510</v>
      </c>
      <c r="BZ32" s="23">
        <f>ССЫЛКИ!BX3</f>
        <v>580</v>
      </c>
      <c r="CA32" s="1"/>
    </row>
    <row r="33" spans="1:79" ht="15" hidden="1" customHeight="1">
      <c r="A33" s="588" t="s">
        <v>56</v>
      </c>
      <c r="B33" s="589"/>
      <c r="C33" s="77">
        <f>SUM(D33:BZ33)</f>
        <v>7442</v>
      </c>
      <c r="D33" s="24">
        <f>D31*D32</f>
        <v>0</v>
      </c>
      <c r="E33" s="24">
        <f t="shared" ref="E33:BP33" si="12">E31*E32</f>
        <v>0</v>
      </c>
      <c r="F33" s="24">
        <f t="shared" si="12"/>
        <v>0</v>
      </c>
      <c r="G33" s="28">
        <f t="shared" si="12"/>
        <v>0</v>
      </c>
      <c r="H33" s="28">
        <f t="shared" si="12"/>
        <v>0</v>
      </c>
      <c r="I33" s="28">
        <f t="shared" si="12"/>
        <v>0</v>
      </c>
      <c r="J33" s="28">
        <f t="shared" si="12"/>
        <v>0</v>
      </c>
      <c r="K33" s="92">
        <f t="shared" si="12"/>
        <v>0</v>
      </c>
      <c r="L33" s="92">
        <f t="shared" si="12"/>
        <v>34.840000000000003</v>
      </c>
      <c r="M33" s="92">
        <f t="shared" si="12"/>
        <v>94.8</v>
      </c>
      <c r="N33" s="92">
        <f t="shared" si="12"/>
        <v>2.41</v>
      </c>
      <c r="O33" s="92">
        <f t="shared" si="12"/>
        <v>0</v>
      </c>
      <c r="P33" s="92">
        <f t="shared" si="12"/>
        <v>95</v>
      </c>
      <c r="Q33" s="92">
        <f t="shared" si="12"/>
        <v>794.94999999999993</v>
      </c>
      <c r="R33" s="92">
        <f t="shared" si="12"/>
        <v>0</v>
      </c>
      <c r="S33" s="92">
        <f t="shared" si="12"/>
        <v>0</v>
      </c>
      <c r="T33" s="92">
        <f t="shared" si="12"/>
        <v>0</v>
      </c>
      <c r="U33" s="92">
        <f t="shared" si="12"/>
        <v>0</v>
      </c>
      <c r="V33" s="92">
        <f t="shared" si="12"/>
        <v>0</v>
      </c>
      <c r="W33" s="92">
        <f t="shared" si="12"/>
        <v>0</v>
      </c>
      <c r="X33" s="92">
        <f t="shared" si="12"/>
        <v>0</v>
      </c>
      <c r="Y33" s="92">
        <f t="shared" si="12"/>
        <v>0</v>
      </c>
      <c r="Z33" s="92">
        <f t="shared" si="12"/>
        <v>0</v>
      </c>
      <c r="AA33" s="92">
        <f t="shared" si="12"/>
        <v>0</v>
      </c>
      <c r="AB33" s="92">
        <f t="shared" si="12"/>
        <v>0</v>
      </c>
      <c r="AC33" s="92">
        <f t="shared" si="12"/>
        <v>0</v>
      </c>
      <c r="AD33" s="92">
        <f t="shared" si="12"/>
        <v>0</v>
      </c>
      <c r="AE33" s="92">
        <f t="shared" si="12"/>
        <v>0</v>
      </c>
      <c r="AF33" s="92">
        <f t="shared" si="12"/>
        <v>0</v>
      </c>
      <c r="AG33" s="92">
        <f t="shared" si="12"/>
        <v>0</v>
      </c>
      <c r="AH33" s="92">
        <f t="shared" si="12"/>
        <v>0</v>
      </c>
      <c r="AI33" s="92">
        <f t="shared" si="12"/>
        <v>0</v>
      </c>
      <c r="AJ33" s="92">
        <f t="shared" si="12"/>
        <v>0</v>
      </c>
      <c r="AK33" s="92">
        <f t="shared" si="12"/>
        <v>0</v>
      </c>
      <c r="AL33" s="92">
        <f t="shared" si="12"/>
        <v>450</v>
      </c>
      <c r="AM33" s="92">
        <f t="shared" si="12"/>
        <v>0</v>
      </c>
      <c r="AN33" s="92">
        <f t="shared" si="12"/>
        <v>0</v>
      </c>
      <c r="AO33" s="92">
        <f t="shared" si="12"/>
        <v>0</v>
      </c>
      <c r="AP33" s="92">
        <f t="shared" si="12"/>
        <v>0</v>
      </c>
      <c r="AQ33" s="92">
        <f t="shared" si="12"/>
        <v>0</v>
      </c>
      <c r="AR33" s="92">
        <f t="shared" si="12"/>
        <v>0</v>
      </c>
      <c r="AS33" s="92">
        <f t="shared" si="12"/>
        <v>0</v>
      </c>
      <c r="AT33" s="92">
        <f t="shared" si="12"/>
        <v>1358</v>
      </c>
      <c r="AU33" s="92">
        <f t="shared" si="12"/>
        <v>0</v>
      </c>
      <c r="AV33" s="92">
        <f t="shared" si="12"/>
        <v>0</v>
      </c>
      <c r="AW33" s="92">
        <f t="shared" si="12"/>
        <v>0</v>
      </c>
      <c r="AX33" s="92">
        <f t="shared" si="12"/>
        <v>0</v>
      </c>
      <c r="AY33" s="92">
        <f t="shared" si="12"/>
        <v>0</v>
      </c>
      <c r="AZ33" s="92">
        <f t="shared" si="12"/>
        <v>0</v>
      </c>
      <c r="BA33" s="92">
        <f t="shared" si="12"/>
        <v>0</v>
      </c>
      <c r="BB33" s="92">
        <f t="shared" si="12"/>
        <v>0</v>
      </c>
      <c r="BC33" s="92">
        <f t="shared" si="12"/>
        <v>0</v>
      </c>
      <c r="BD33" s="92">
        <f t="shared" si="12"/>
        <v>0</v>
      </c>
      <c r="BE33" s="92">
        <f t="shared" si="12"/>
        <v>0</v>
      </c>
      <c r="BF33" s="92">
        <f t="shared" si="12"/>
        <v>0</v>
      </c>
      <c r="BG33" s="92">
        <f t="shared" si="12"/>
        <v>0</v>
      </c>
      <c r="BH33" s="92">
        <f t="shared" si="12"/>
        <v>2640</v>
      </c>
      <c r="BI33" s="92">
        <f t="shared" si="12"/>
        <v>0</v>
      </c>
      <c r="BJ33" s="92">
        <f t="shared" si="12"/>
        <v>0</v>
      </c>
      <c r="BK33" s="92">
        <f t="shared" si="12"/>
        <v>0</v>
      </c>
      <c r="BL33" s="92">
        <f t="shared" si="12"/>
        <v>0</v>
      </c>
      <c r="BM33" s="92">
        <f t="shared" si="12"/>
        <v>0</v>
      </c>
      <c r="BN33" s="92">
        <f t="shared" si="12"/>
        <v>0</v>
      </c>
      <c r="BO33" s="92">
        <f t="shared" si="12"/>
        <v>0</v>
      </c>
      <c r="BP33" s="92">
        <f t="shared" si="12"/>
        <v>0</v>
      </c>
      <c r="BQ33" s="92">
        <f t="shared" ref="BQ33:BW33" si="13">BQ31*BQ32</f>
        <v>0</v>
      </c>
      <c r="BR33" s="92">
        <f t="shared" si="13"/>
        <v>0</v>
      </c>
      <c r="BS33" s="92">
        <f t="shared" si="13"/>
        <v>0</v>
      </c>
      <c r="BT33" s="92">
        <f t="shared" si="13"/>
        <v>0</v>
      </c>
      <c r="BU33" s="92">
        <f t="shared" si="13"/>
        <v>0</v>
      </c>
      <c r="BV33" s="92">
        <f>BV31*BV32</f>
        <v>0</v>
      </c>
      <c r="BW33" s="92">
        <f t="shared" si="13"/>
        <v>0</v>
      </c>
      <c r="BX33" s="92">
        <f>BX31*BX32</f>
        <v>232</v>
      </c>
      <c r="BY33" s="92">
        <f>BY31*BY32</f>
        <v>0</v>
      </c>
      <c r="BZ33" s="92">
        <f>BZ31*BZ32</f>
        <v>1740</v>
      </c>
      <c r="CA33" s="1"/>
    </row>
    <row r="34" spans="1:79" ht="15" hidden="1" customHeight="1">
      <c r="A34" s="588" t="s">
        <v>57</v>
      </c>
      <c r="B34" s="590"/>
      <c r="C34" s="78">
        <f>C33/C30</f>
        <v>74.42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20.25">
      <c r="A36" s="172"/>
      <c r="B36" s="196" t="s">
        <v>292</v>
      </c>
      <c r="C36" s="173"/>
      <c r="D36" s="173" t="str">
        <f>IF(D33=D50,"x")</f>
        <v>x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2"/>
      <c r="BZ36" s="172"/>
    </row>
    <row r="37" spans="1:79" ht="15" customHeight="1">
      <c r="A37" s="649" t="s">
        <v>50</v>
      </c>
      <c r="B37" s="625"/>
      <c r="C37" s="175"/>
      <c r="D37" s="586" t="s">
        <v>51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  <c r="Y37" s="587"/>
      <c r="Z37" s="587"/>
      <c r="AA37" s="587"/>
      <c r="AB37" s="587"/>
      <c r="AC37" s="587"/>
      <c r="AD37" s="587"/>
      <c r="AE37" s="587"/>
      <c r="AF37" s="587"/>
      <c r="AG37" s="587"/>
      <c r="AH37" s="587"/>
      <c r="AI37" s="587"/>
      <c r="AJ37" s="587"/>
      <c r="AK37" s="587"/>
      <c r="AL37" s="587"/>
      <c r="AM37" s="587"/>
      <c r="AN37" s="587"/>
      <c r="AO37" s="587"/>
      <c r="AP37" s="587"/>
      <c r="AQ37" s="587"/>
      <c r="AR37" s="587"/>
      <c r="AS37" s="587"/>
      <c r="AT37" s="587"/>
      <c r="AU37" s="587"/>
      <c r="AV37" s="587"/>
      <c r="AW37" s="587"/>
      <c r="AX37" s="587"/>
      <c r="AY37" s="587"/>
      <c r="AZ37" s="587"/>
      <c r="BA37" s="587"/>
      <c r="BB37" s="587"/>
      <c r="BC37" s="587"/>
      <c r="BD37" s="587"/>
      <c r="BE37" s="587"/>
      <c r="BF37" s="587"/>
      <c r="BG37" s="587"/>
      <c r="BH37" s="587"/>
      <c r="BI37" s="587"/>
      <c r="BJ37" s="587"/>
      <c r="BK37" s="587"/>
      <c r="BL37" s="587"/>
      <c r="BM37" s="587"/>
      <c r="BN37" s="587"/>
      <c r="BO37" s="587"/>
      <c r="BP37" s="587"/>
      <c r="BQ37" s="587"/>
      <c r="BR37" s="587"/>
      <c r="BS37" s="587"/>
      <c r="BT37" s="587"/>
      <c r="BU37" s="587"/>
      <c r="BV37" s="587"/>
      <c r="BW37" s="587"/>
      <c r="BX37" s="587"/>
    </row>
    <row r="38" spans="1:79" ht="153" customHeight="1">
      <c r="A38" s="626"/>
      <c r="B38" s="627"/>
      <c r="C38" s="175"/>
      <c r="D38" s="176" t="str">
        <f>ССЫЛКИ!B2</f>
        <v>Вермишель</v>
      </c>
      <c r="E38" s="176" t="str">
        <f>ССЫЛКИ!C2</f>
        <v>Люля полуфаб-т (кг)</v>
      </c>
      <c r="F38" s="176" t="str">
        <f>ССЫЛКИ!D2</f>
        <v>Котлета говяжья полуф-т (кг)</v>
      </c>
      <c r="G38" s="176" t="str">
        <f>ССЫЛКИ!E2</f>
        <v>Какао (Фунтик) (шт)</v>
      </c>
      <c r="H38" s="176" t="str">
        <f>ССЫЛКИ!F2</f>
        <v>Какао порошок</v>
      </c>
      <c r="I38" s="176" t="str">
        <f>ССЫЛКИ!G2</f>
        <v>Кисель фруктовый</v>
      </c>
      <c r="J38" s="176" t="str">
        <f>ССЫЛКИ!H2</f>
        <v>Макароны</v>
      </c>
      <c r="K38" s="176" t="str">
        <f>ССЫЛКИ!I2</f>
        <v>Тефтели говяжьи (кг)</v>
      </c>
      <c r="L38" s="176" t="str">
        <f>ССЫЛКИ!J2</f>
        <v>Масло растительное</v>
      </c>
      <c r="M38" s="176" t="str">
        <f>ССЫЛКИ!K2</f>
        <v>Сахар</v>
      </c>
      <c r="N38" s="176" t="str">
        <f>ССЫЛКИ!L2</f>
        <v>Соль иодир.</v>
      </c>
      <c r="O38" s="176" t="str">
        <f>ССЫЛКИ!M2</f>
        <v>Сухофрукты</v>
      </c>
      <c r="P38" s="176" t="str">
        <f>ССЫЛКИ!N2</f>
        <v>Чай</v>
      </c>
      <c r="Q38" s="176" t="str">
        <f>ССЫЛКИ!O2</f>
        <v>Яйцо куриное (штук)</v>
      </c>
      <c r="R38" s="176" t="str">
        <f>ССЫЛКИ!P2</f>
        <v>Вафли</v>
      </c>
      <c r="S38" s="176" t="str">
        <f>ССЫЛКИ!Q2</f>
        <v>Кексы бездрожжевые (кг.)</v>
      </c>
      <c r="T38" s="176" t="str">
        <f>ССЫЛКИ!R2</f>
        <v>Печенье</v>
      </c>
      <c r="U38" s="176" t="str">
        <f>ССЫЛКИ!S2</f>
        <v>Пряники</v>
      </c>
      <c r="V38" s="176" t="str">
        <f>ССЫЛКИ!T2</f>
        <v>Горошек зеленый конс.</v>
      </c>
      <c r="W38" s="176" t="str">
        <f>ССЫЛКИ!U2</f>
        <v>Кукуруза консервы</v>
      </c>
      <c r="X38" s="176" t="str">
        <f>ССЫЛКИ!V2</f>
        <v>Огурцы маринованые</v>
      </c>
      <c r="Y38" s="176" t="str">
        <f>ССЫЛКИ!W2</f>
        <v>Мука высшего сорт</v>
      </c>
      <c r="Z38" s="176" t="str">
        <f>ССЫЛКИ!X2</f>
        <v>Повидло</v>
      </c>
      <c r="AA38" s="176" t="str">
        <f>ССЫЛКИ!Y2</f>
        <v>Сок фруктовый светлый</v>
      </c>
      <c r="AB38" s="176" t="str">
        <f>ССЫЛКИ!Z2</f>
        <v>Сок фруктовый с мякотью</v>
      </c>
      <c r="AC38" s="176" t="str">
        <f>ССЫЛКИ!AA2</f>
        <v>Томатная паста</v>
      </c>
      <c r="AD38" s="176" t="str">
        <f>ССЫЛКИ!AB2</f>
        <v>Котлета рыбная полуф-т (кг)</v>
      </c>
      <c r="AE38" s="176" t="str">
        <f>ССЫЛКИ!AC2</f>
        <v>Фрикадельки рыбные  полуф-т (кг)</v>
      </c>
      <c r="AF38" s="176" t="str">
        <f>ССЫЛКИ!AD2</f>
        <v>Крупа гороховая</v>
      </c>
      <c r="AG38" s="176" t="str">
        <f>ССЫЛКИ!AE2</f>
        <v>Крупа гречневая</v>
      </c>
      <c r="AH38" s="176" t="str">
        <f>ССЫЛКИ!AF2</f>
        <v>Крупа кукурузная</v>
      </c>
      <c r="AI38" s="176" t="str">
        <f>ССЫЛКИ!AG2</f>
        <v>Крупа манная</v>
      </c>
      <c r="AJ38" s="176" t="str">
        <f>ССЫЛКИ!AH2</f>
        <v>Крупа овсяная</v>
      </c>
      <c r="AK38" s="176" t="str">
        <f>ССЫЛКИ!AI2</f>
        <v>Крупа перловая</v>
      </c>
      <c r="AL38" s="176" t="str">
        <f>ССЫЛКИ!AJ2</f>
        <v>Крупа пшеничная</v>
      </c>
      <c r="AM38" s="176" t="str">
        <f>ССЫЛКИ!AK2</f>
        <v>Крупа пшено шлифованное</v>
      </c>
      <c r="AN38" s="176" t="str">
        <f>ССЫЛКИ!AL2</f>
        <v>Крупа рисовая</v>
      </c>
      <c r="AO38" s="176" t="str">
        <f>ССЫЛКИ!AM2</f>
        <v>Крупа ячневая</v>
      </c>
      <c r="AP38" s="176" t="str">
        <f>ССЫЛКИ!AN2</f>
        <v>Фасоль</v>
      </c>
      <c r="AQ38" s="176" t="str">
        <f>ССЫЛКИ!AO2</f>
        <v>Курага сушеная</v>
      </c>
      <c r="AR38" s="176" t="str">
        <f>ССЫЛКИ!AP2</f>
        <v>БИО йогурт 2.5</v>
      </c>
      <c r="AS38" s="176" t="str">
        <f>ССЫЛКИ!AQ2</f>
        <v>Кефир</v>
      </c>
      <c r="AT38" s="176" t="str">
        <f>ССЫЛКИ!AR2</f>
        <v>Масло сливочное</v>
      </c>
      <c r="AU38" s="176" t="str">
        <f>ССЫЛКИ!AS2</f>
        <v>Молоко разливное</v>
      </c>
      <c r="AV38" s="176" t="str">
        <f>ССЫЛКИ!AT2</f>
        <v>Молоко пастеризованное  2,5</v>
      </c>
      <c r="AW38" s="176" t="str">
        <f>ССЫЛКИ!AU2</f>
        <v>Сгущенное молоко</v>
      </c>
      <c r="AX38" s="176" t="str">
        <f>ССЫЛКИ!AV2</f>
        <v>Сметана</v>
      </c>
      <c r="AY38" s="176" t="str">
        <f>ССЫЛКИ!AW2</f>
        <v>Сыр Российский</v>
      </c>
      <c r="AZ38" s="176" t="str">
        <f>ССЫЛКИ!AX2</f>
        <v>Биточки куриные (кг)</v>
      </c>
      <c r="BA38" s="176" t="str">
        <f>ССЫЛКИ!AY2</f>
        <v>Тушка куринная</v>
      </c>
      <c r="BB38" s="176" t="str">
        <f>ССЫЛКИ!AZ2</f>
        <v>Бедро куриное</v>
      </c>
      <c r="BC38" s="176" t="str">
        <f>ССЫЛКИ!BA2</f>
        <v>Фарш говяжий</v>
      </c>
      <c r="BD38" s="176" t="str">
        <f>ССЫЛКИ!BB2</f>
        <v>Баклажаны свежие</v>
      </c>
      <c r="BE38" s="176" t="str">
        <f>ССЫЛКИ!BC2</f>
        <v>Грудка куриная</v>
      </c>
      <c r="BF38" s="176" t="str">
        <f>ССЫЛКИ!BD2</f>
        <v xml:space="preserve">Перец болгарский </v>
      </c>
      <c r="BG38" s="176" t="str">
        <f>ССЫЛКИ!BE2</f>
        <v xml:space="preserve">Зелень разная </v>
      </c>
      <c r="BH38" s="176" t="str">
        <f>ССЫЛКИ!BF2</f>
        <v>Котлета куриная полуфаб-т (кг)</v>
      </c>
      <c r="BI38" s="176" t="str">
        <f>ССЫЛКИ!BG2</f>
        <v>Капуста</v>
      </c>
      <c r="BJ38" s="176" t="str">
        <f>ССЫЛКИ!BH2</f>
        <v>Картофель</v>
      </c>
      <c r="BK38" s="176" t="str">
        <f>ССЫЛКИ!BI2</f>
        <v>Лук репчатый</v>
      </c>
      <c r="BL38" s="176" t="str">
        <f>ССЫЛКИ!BJ2</f>
        <v>Морковь</v>
      </c>
      <c r="BM38" s="176" t="str">
        <f>ССЫЛКИ!BK2</f>
        <v>Огурцы свежие</v>
      </c>
      <c r="BN38" s="176" t="str">
        <f>ССЫЛКИ!BL2</f>
        <v xml:space="preserve">Помидоры свежие </v>
      </c>
      <c r="BO38" s="176" t="str">
        <f>ССЫЛКИ!BM2</f>
        <v>Свекла столовая</v>
      </c>
      <c r="BP38" s="176" t="str">
        <f>ССЫЛКИ!BN2</f>
        <v>Вареники полуфаб-т (кг)</v>
      </c>
      <c r="BQ38" s="176" t="str">
        <f>ССЫЛКИ!BO2</f>
        <v>Апельсины</v>
      </c>
      <c r="BR38" s="176" t="str">
        <f>ССЫЛКИ!BP2</f>
        <v>Бананы</v>
      </c>
      <c r="BS38" s="176" t="str">
        <f>ССЫЛКИ!BQ2</f>
        <v>Груши</v>
      </c>
      <c r="BT38" s="176" t="str">
        <f>ССЫЛКИ!BR2</f>
        <v>Лимонная кислота</v>
      </c>
      <c r="BU38" s="176" t="str">
        <f>ССЫЛКИ!BS2</f>
        <v>Мандарины</v>
      </c>
      <c r="BV38" s="176" t="str">
        <f>ССЫЛКИ!BT2</f>
        <v>Яблоки</v>
      </c>
      <c r="BW38" s="176" t="str">
        <f>ССЫЛКИ!BU2</f>
        <v>Тефтели куриные</v>
      </c>
      <c r="BX38" s="176" t="str">
        <f>ССЫЛКИ!BV2</f>
        <v>Хлеб пшеничный</v>
      </c>
      <c r="BY38" s="176" t="str">
        <f>ССЫЛКИ!BW2</f>
        <v>Мини рулеты (бисквитные)</v>
      </c>
      <c r="BZ38" s="176" t="str">
        <f>ССЫЛКИ!BX2</f>
        <v>Зефир в шоколаде (кг)</v>
      </c>
    </row>
    <row r="39" spans="1:79">
      <c r="A39" s="591" t="s">
        <v>63</v>
      </c>
      <c r="B39" s="592"/>
      <c r="C39" s="289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>
        <v>1.34</v>
      </c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>
        <v>30</v>
      </c>
      <c r="AO39" s="177"/>
      <c r="AP39" s="177"/>
      <c r="AQ39" s="177"/>
      <c r="AR39" s="177"/>
      <c r="AS39" s="177"/>
      <c r="AT39" s="177"/>
      <c r="AU39" s="177"/>
      <c r="AV39" s="177">
        <v>63</v>
      </c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98"/>
      <c r="BZ39" s="198"/>
      <c r="CA39">
        <f t="shared" ref="CA39:CA44" si="14">SUMPRODUCT($D39:$BZ39,$D$51:$BZ$51)/1000</f>
        <v>9.5983999999999998</v>
      </c>
    </row>
    <row r="40" spans="1:79">
      <c r="A40" s="599" t="s">
        <v>311</v>
      </c>
      <c r="B40" s="600"/>
      <c r="C40" s="177"/>
      <c r="D40" s="177"/>
      <c r="E40" s="177"/>
      <c r="F40" s="177"/>
      <c r="G40" s="177"/>
      <c r="H40" s="177"/>
      <c r="I40" s="177"/>
      <c r="J40" s="177"/>
      <c r="K40" s="177"/>
      <c r="L40" s="177">
        <v>2.9</v>
      </c>
      <c r="M40" s="177"/>
      <c r="N40" s="177">
        <v>1.3</v>
      </c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>
        <v>10</v>
      </c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>
        <v>120</v>
      </c>
      <c r="BQ40" s="177"/>
      <c r="BR40" s="177"/>
      <c r="BS40" s="177"/>
      <c r="BT40" s="177"/>
      <c r="BU40" s="177"/>
      <c r="BV40" s="177"/>
      <c r="BW40" s="177"/>
      <c r="BX40" s="177"/>
      <c r="BY40" s="198"/>
      <c r="BZ40" s="198"/>
      <c r="CA40">
        <f t="shared" si="14"/>
        <v>27.701599999999999</v>
      </c>
    </row>
    <row r="41" spans="1:79">
      <c r="A41" s="612" t="s">
        <v>301</v>
      </c>
      <c r="B41" s="613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>
        <v>0</v>
      </c>
      <c r="BX41" s="177">
        <v>40</v>
      </c>
      <c r="BY41" s="198"/>
      <c r="BZ41" s="198"/>
      <c r="CA41">
        <f t="shared" si="14"/>
        <v>2.3199999999999998</v>
      </c>
    </row>
    <row r="42" spans="1:79">
      <c r="A42" s="653" t="s">
        <v>337</v>
      </c>
      <c r="B42" s="590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365"/>
      <c r="S42" s="266"/>
      <c r="T42" s="266"/>
      <c r="U42" s="266"/>
      <c r="V42" s="266"/>
      <c r="W42" s="266"/>
      <c r="X42" s="266"/>
      <c r="Y42" s="266"/>
      <c r="Z42" s="266"/>
      <c r="AA42" s="30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  <c r="AR42" s="294">
        <v>200</v>
      </c>
      <c r="AS42" s="266"/>
      <c r="AT42" s="266"/>
      <c r="AU42" s="266"/>
      <c r="AV42" s="266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198"/>
      <c r="BZ42" s="198"/>
      <c r="CA42">
        <f t="shared" si="14"/>
        <v>34.799999999999997</v>
      </c>
    </row>
    <row r="43" spans="1:79">
      <c r="A43" s="599"/>
      <c r="B43" s="661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299"/>
      <c r="BZ43" s="177"/>
      <c r="CA43">
        <f t="shared" si="14"/>
        <v>0</v>
      </c>
    </row>
    <row r="44" spans="1:79">
      <c r="A44" s="599"/>
      <c r="B44" s="600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4"/>
      <c r="BU44" s="264"/>
      <c r="BV44" s="264"/>
      <c r="BW44" s="264"/>
      <c r="BX44" s="264"/>
      <c r="BY44" s="299"/>
      <c r="BZ44" s="177"/>
      <c r="CA44">
        <f t="shared" si="14"/>
        <v>0</v>
      </c>
    </row>
    <row r="45" spans="1:79">
      <c r="A45" s="612"/>
      <c r="B45" s="613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177"/>
      <c r="BZ45" s="177"/>
    </row>
    <row r="46" spans="1:79" ht="15.6" hidden="1" customHeight="1">
      <c r="A46" s="285"/>
      <c r="B46" s="286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1:79" ht="15.6" hidden="1" customHeight="1">
      <c r="A47" s="612"/>
      <c r="B47" s="613"/>
      <c r="C47" s="177"/>
      <c r="D47" s="177">
        <f t="shared" ref="D47:BO47" si="15">SUM(D39:D45)</f>
        <v>0</v>
      </c>
      <c r="E47" s="177">
        <f t="shared" si="15"/>
        <v>0</v>
      </c>
      <c r="F47" s="177">
        <f t="shared" si="15"/>
        <v>0</v>
      </c>
      <c r="G47" s="177">
        <f t="shared" si="15"/>
        <v>0</v>
      </c>
      <c r="H47" s="177">
        <f t="shared" si="15"/>
        <v>0</v>
      </c>
      <c r="I47" s="177">
        <f t="shared" si="15"/>
        <v>0</v>
      </c>
      <c r="J47" s="177">
        <f t="shared" si="15"/>
        <v>0</v>
      </c>
      <c r="K47" s="177">
        <f t="shared" si="15"/>
        <v>0</v>
      </c>
      <c r="L47" s="177">
        <f t="shared" si="15"/>
        <v>2.9</v>
      </c>
      <c r="M47" s="177">
        <f t="shared" si="15"/>
        <v>0</v>
      </c>
      <c r="N47" s="177">
        <f t="shared" si="15"/>
        <v>2.64</v>
      </c>
      <c r="O47" s="177">
        <f t="shared" si="15"/>
        <v>0</v>
      </c>
      <c r="P47" s="177">
        <f t="shared" si="15"/>
        <v>0</v>
      </c>
      <c r="Q47" s="177">
        <f t="shared" si="15"/>
        <v>0</v>
      </c>
      <c r="R47" s="177">
        <f t="shared" si="15"/>
        <v>0</v>
      </c>
      <c r="S47" s="177">
        <f t="shared" si="15"/>
        <v>0</v>
      </c>
      <c r="T47" s="177">
        <f t="shared" si="15"/>
        <v>0</v>
      </c>
      <c r="U47" s="177">
        <f t="shared" si="15"/>
        <v>0</v>
      </c>
      <c r="V47" s="177">
        <f t="shared" si="15"/>
        <v>0</v>
      </c>
      <c r="W47" s="177">
        <f t="shared" si="15"/>
        <v>0</v>
      </c>
      <c r="X47" s="177">
        <f t="shared" si="15"/>
        <v>0</v>
      </c>
      <c r="Y47" s="177">
        <f t="shared" si="15"/>
        <v>0</v>
      </c>
      <c r="Z47" s="177">
        <f t="shared" si="15"/>
        <v>0</v>
      </c>
      <c r="AA47" s="177">
        <f t="shared" si="15"/>
        <v>0</v>
      </c>
      <c r="AB47" s="177">
        <f t="shared" si="15"/>
        <v>0</v>
      </c>
      <c r="AC47" s="177">
        <f t="shared" si="15"/>
        <v>0</v>
      </c>
      <c r="AD47" s="177">
        <f t="shared" si="15"/>
        <v>0</v>
      </c>
      <c r="AE47" s="177">
        <f t="shared" si="15"/>
        <v>0</v>
      </c>
      <c r="AF47" s="177">
        <f t="shared" si="15"/>
        <v>0</v>
      </c>
      <c r="AG47" s="177">
        <f t="shared" si="15"/>
        <v>0</v>
      </c>
      <c r="AH47" s="177">
        <f t="shared" si="15"/>
        <v>0</v>
      </c>
      <c r="AI47" s="177">
        <f t="shared" si="15"/>
        <v>0</v>
      </c>
      <c r="AJ47" s="177">
        <f t="shared" si="15"/>
        <v>0</v>
      </c>
      <c r="AK47" s="177">
        <f t="shared" si="15"/>
        <v>0</v>
      </c>
      <c r="AL47" s="177">
        <f t="shared" si="15"/>
        <v>0</v>
      </c>
      <c r="AM47" s="177">
        <f t="shared" si="15"/>
        <v>0</v>
      </c>
      <c r="AN47" s="177">
        <f t="shared" si="15"/>
        <v>30</v>
      </c>
      <c r="AO47" s="177">
        <f t="shared" si="15"/>
        <v>0</v>
      </c>
      <c r="AP47" s="177">
        <f t="shared" si="15"/>
        <v>0</v>
      </c>
      <c r="AQ47" s="177">
        <f t="shared" si="15"/>
        <v>0</v>
      </c>
      <c r="AR47" s="177">
        <f t="shared" si="15"/>
        <v>200</v>
      </c>
      <c r="AS47" s="177">
        <f t="shared" si="15"/>
        <v>0</v>
      </c>
      <c r="AT47" s="177">
        <f t="shared" si="15"/>
        <v>0</v>
      </c>
      <c r="AU47" s="177">
        <f t="shared" si="15"/>
        <v>0</v>
      </c>
      <c r="AV47" s="177">
        <f t="shared" si="15"/>
        <v>63</v>
      </c>
      <c r="AW47" s="177">
        <f t="shared" si="15"/>
        <v>0</v>
      </c>
      <c r="AX47" s="177">
        <f t="shared" si="15"/>
        <v>10</v>
      </c>
      <c r="AY47" s="177">
        <f t="shared" si="15"/>
        <v>0</v>
      </c>
      <c r="AZ47" s="177">
        <f t="shared" si="15"/>
        <v>0</v>
      </c>
      <c r="BA47" s="177">
        <f t="shared" si="15"/>
        <v>0</v>
      </c>
      <c r="BB47" s="177">
        <f t="shared" si="15"/>
        <v>0</v>
      </c>
      <c r="BC47" s="177">
        <f t="shared" si="15"/>
        <v>0</v>
      </c>
      <c r="BD47" s="177">
        <f t="shared" si="15"/>
        <v>0</v>
      </c>
      <c r="BE47" s="177">
        <f t="shared" si="15"/>
        <v>0</v>
      </c>
      <c r="BF47" s="177">
        <f t="shared" si="15"/>
        <v>0</v>
      </c>
      <c r="BG47" s="177">
        <f t="shared" si="15"/>
        <v>0</v>
      </c>
      <c r="BH47" s="177">
        <f t="shared" si="15"/>
        <v>0</v>
      </c>
      <c r="BI47" s="177">
        <f t="shared" si="15"/>
        <v>0</v>
      </c>
      <c r="BJ47" s="177">
        <f t="shared" si="15"/>
        <v>0</v>
      </c>
      <c r="BK47" s="177">
        <f t="shared" si="15"/>
        <v>0</v>
      </c>
      <c r="BL47" s="177">
        <f t="shared" si="15"/>
        <v>0</v>
      </c>
      <c r="BM47" s="177">
        <f t="shared" si="15"/>
        <v>0</v>
      </c>
      <c r="BN47" s="177">
        <f t="shared" si="15"/>
        <v>0</v>
      </c>
      <c r="BO47" s="177">
        <f t="shared" si="15"/>
        <v>0</v>
      </c>
      <c r="BP47" s="177">
        <f t="shared" ref="BP47:BZ47" si="16">SUM(BP39:BP45)</f>
        <v>120</v>
      </c>
      <c r="BQ47" s="177">
        <f t="shared" si="16"/>
        <v>0</v>
      </c>
      <c r="BR47" s="177">
        <f t="shared" si="16"/>
        <v>0</v>
      </c>
      <c r="BS47" s="177">
        <f t="shared" si="16"/>
        <v>0</v>
      </c>
      <c r="BT47" s="177">
        <f t="shared" si="16"/>
        <v>0</v>
      </c>
      <c r="BU47" s="177">
        <f t="shared" si="16"/>
        <v>0</v>
      </c>
      <c r="BV47" s="177">
        <f t="shared" si="16"/>
        <v>0</v>
      </c>
      <c r="BW47" s="177">
        <f t="shared" si="16"/>
        <v>0</v>
      </c>
      <c r="BX47" s="177">
        <f t="shared" si="16"/>
        <v>40</v>
      </c>
      <c r="BY47" s="177">
        <f t="shared" si="16"/>
        <v>0</v>
      </c>
      <c r="BZ47" s="177">
        <f t="shared" si="16"/>
        <v>0</v>
      </c>
    </row>
    <row r="48" spans="1:79" ht="13.9" hidden="1" customHeight="1">
      <c r="A48" s="614" t="s">
        <v>54</v>
      </c>
      <c r="B48" s="615"/>
      <c r="C48" s="177">
        <f>C49</f>
        <v>100</v>
      </c>
      <c r="D48" s="177">
        <f t="shared" ref="D48:BO48" si="17">C48</f>
        <v>100</v>
      </c>
      <c r="E48" s="177">
        <f t="shared" si="17"/>
        <v>100</v>
      </c>
      <c r="F48" s="177">
        <f t="shared" si="17"/>
        <v>100</v>
      </c>
      <c r="G48" s="177">
        <f t="shared" si="17"/>
        <v>100</v>
      </c>
      <c r="H48" s="177">
        <f t="shared" si="17"/>
        <v>100</v>
      </c>
      <c r="I48" s="177">
        <f t="shared" si="17"/>
        <v>100</v>
      </c>
      <c r="J48" s="177">
        <f t="shared" si="17"/>
        <v>100</v>
      </c>
      <c r="K48" s="177">
        <f t="shared" si="17"/>
        <v>100</v>
      </c>
      <c r="L48" s="177">
        <f t="shared" si="17"/>
        <v>100</v>
      </c>
      <c r="M48" s="177">
        <f t="shared" si="17"/>
        <v>100</v>
      </c>
      <c r="N48" s="177">
        <f t="shared" si="17"/>
        <v>100</v>
      </c>
      <c r="O48" s="177">
        <f t="shared" si="17"/>
        <v>100</v>
      </c>
      <c r="P48" s="177">
        <f t="shared" si="17"/>
        <v>100</v>
      </c>
      <c r="Q48" s="177">
        <f t="shared" si="17"/>
        <v>100</v>
      </c>
      <c r="R48" s="177">
        <f t="shared" si="17"/>
        <v>100</v>
      </c>
      <c r="S48" s="177">
        <f t="shared" si="17"/>
        <v>100</v>
      </c>
      <c r="T48" s="177">
        <f t="shared" si="17"/>
        <v>100</v>
      </c>
      <c r="U48" s="177">
        <f>T48</f>
        <v>100</v>
      </c>
      <c r="V48" s="177">
        <f t="shared" si="17"/>
        <v>100</v>
      </c>
      <c r="W48" s="177">
        <f t="shared" si="17"/>
        <v>100</v>
      </c>
      <c r="X48" s="177">
        <f t="shared" si="17"/>
        <v>100</v>
      </c>
      <c r="Y48" s="177">
        <f t="shared" si="17"/>
        <v>100</v>
      </c>
      <c r="Z48" s="177">
        <f t="shared" si="17"/>
        <v>100</v>
      </c>
      <c r="AA48" s="177">
        <f t="shared" si="17"/>
        <v>100</v>
      </c>
      <c r="AB48" s="177">
        <f t="shared" si="17"/>
        <v>100</v>
      </c>
      <c r="AC48" s="177">
        <f t="shared" si="17"/>
        <v>100</v>
      </c>
      <c r="AD48" s="177">
        <f t="shared" si="17"/>
        <v>100</v>
      </c>
      <c r="AE48" s="177">
        <f t="shared" si="17"/>
        <v>100</v>
      </c>
      <c r="AF48" s="177">
        <f t="shared" si="17"/>
        <v>100</v>
      </c>
      <c r="AG48" s="177">
        <f t="shared" si="17"/>
        <v>100</v>
      </c>
      <c r="AH48" s="177">
        <f t="shared" si="17"/>
        <v>100</v>
      </c>
      <c r="AI48" s="177">
        <f t="shared" si="17"/>
        <v>100</v>
      </c>
      <c r="AJ48" s="177">
        <f t="shared" si="17"/>
        <v>100</v>
      </c>
      <c r="AK48" s="177">
        <f t="shared" si="17"/>
        <v>100</v>
      </c>
      <c r="AL48" s="177">
        <f t="shared" si="17"/>
        <v>100</v>
      </c>
      <c r="AM48" s="177">
        <f t="shared" si="17"/>
        <v>100</v>
      </c>
      <c r="AN48" s="177">
        <f t="shared" si="17"/>
        <v>100</v>
      </c>
      <c r="AO48" s="177">
        <f t="shared" si="17"/>
        <v>100</v>
      </c>
      <c r="AP48" s="177">
        <f t="shared" si="17"/>
        <v>100</v>
      </c>
      <c r="AQ48" s="177">
        <f t="shared" si="17"/>
        <v>100</v>
      </c>
      <c r="AR48" s="177">
        <f t="shared" si="17"/>
        <v>100</v>
      </c>
      <c r="AS48" s="177">
        <f t="shared" si="17"/>
        <v>100</v>
      </c>
      <c r="AT48" s="177">
        <f t="shared" si="17"/>
        <v>100</v>
      </c>
      <c r="AU48" s="177">
        <f t="shared" si="17"/>
        <v>100</v>
      </c>
      <c r="AV48" s="177">
        <f t="shared" si="17"/>
        <v>100</v>
      </c>
      <c r="AW48" s="177">
        <f t="shared" si="17"/>
        <v>100</v>
      </c>
      <c r="AX48" s="177">
        <f t="shared" si="17"/>
        <v>100</v>
      </c>
      <c r="AY48" s="177">
        <f t="shared" si="17"/>
        <v>100</v>
      </c>
      <c r="AZ48" s="177">
        <f t="shared" si="17"/>
        <v>100</v>
      </c>
      <c r="BA48" s="177">
        <f t="shared" si="17"/>
        <v>100</v>
      </c>
      <c r="BB48" s="177">
        <f t="shared" si="17"/>
        <v>100</v>
      </c>
      <c r="BC48" s="177">
        <f t="shared" si="17"/>
        <v>100</v>
      </c>
      <c r="BD48" s="177">
        <f t="shared" si="17"/>
        <v>100</v>
      </c>
      <c r="BE48" s="177">
        <f t="shared" si="17"/>
        <v>100</v>
      </c>
      <c r="BF48" s="177">
        <f t="shared" si="17"/>
        <v>100</v>
      </c>
      <c r="BG48" s="177">
        <f t="shared" si="17"/>
        <v>100</v>
      </c>
      <c r="BH48" s="177">
        <f t="shared" si="17"/>
        <v>100</v>
      </c>
      <c r="BI48" s="177">
        <f t="shared" si="17"/>
        <v>100</v>
      </c>
      <c r="BJ48" s="177">
        <f t="shared" si="17"/>
        <v>100</v>
      </c>
      <c r="BK48" s="177">
        <f t="shared" si="17"/>
        <v>100</v>
      </c>
      <c r="BL48" s="177">
        <f t="shared" si="17"/>
        <v>100</v>
      </c>
      <c r="BM48" s="177">
        <f t="shared" si="17"/>
        <v>100</v>
      </c>
      <c r="BN48" s="177">
        <f t="shared" si="17"/>
        <v>100</v>
      </c>
      <c r="BO48" s="177">
        <f t="shared" si="17"/>
        <v>100</v>
      </c>
      <c r="BP48" s="177">
        <f t="shared" ref="BP48:BZ48" si="18">BO48</f>
        <v>100</v>
      </c>
      <c r="BQ48" s="177">
        <f t="shared" si="18"/>
        <v>100</v>
      </c>
      <c r="BR48" s="177">
        <f t="shared" si="18"/>
        <v>100</v>
      </c>
      <c r="BS48" s="177">
        <f t="shared" si="18"/>
        <v>100</v>
      </c>
      <c r="BT48" s="177">
        <f t="shared" si="18"/>
        <v>100</v>
      </c>
      <c r="BU48" s="177">
        <f t="shared" si="18"/>
        <v>100</v>
      </c>
      <c r="BV48" s="177">
        <f t="shared" si="18"/>
        <v>100</v>
      </c>
      <c r="BW48" s="177">
        <f t="shared" si="18"/>
        <v>100</v>
      </c>
      <c r="BX48" s="177">
        <f t="shared" si="18"/>
        <v>100</v>
      </c>
      <c r="BY48" s="177">
        <f t="shared" si="18"/>
        <v>100</v>
      </c>
      <c r="BZ48" s="177">
        <f t="shared" si="18"/>
        <v>100</v>
      </c>
    </row>
    <row r="49" spans="1:78" ht="20.25" thickBot="1">
      <c r="A49" s="659" t="s">
        <v>54</v>
      </c>
      <c r="B49" s="660"/>
      <c r="C49" s="192">
        <f>VLOOKUP(B4,Фактически_присутствующих,3,FALSE)</f>
        <v>100</v>
      </c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</row>
    <row r="50" spans="1:78" ht="16.5" thickTop="1">
      <c r="A50" s="593" t="s">
        <v>55</v>
      </c>
      <c r="B50" s="594"/>
      <c r="C50" s="415"/>
      <c r="D50" s="416">
        <f>D47*D48/1000</f>
        <v>0</v>
      </c>
      <c r="E50" s="417">
        <f>E47*E48/1000</f>
        <v>0</v>
      </c>
      <c r="F50" s="417">
        <f>F47*F48/1000</f>
        <v>0</v>
      </c>
      <c r="G50" s="417">
        <f>G47*G48</f>
        <v>0</v>
      </c>
      <c r="H50" s="417">
        <f>H47*H48/1000</f>
        <v>0</v>
      </c>
      <c r="I50" s="417">
        <f>I47*I48/1000</f>
        <v>0</v>
      </c>
      <c r="J50" s="417">
        <f>J47*J48/1000</f>
        <v>0</v>
      </c>
      <c r="K50" s="417">
        <f>K47*K48/1000</f>
        <v>0</v>
      </c>
      <c r="L50" s="444">
        <f t="shared" ref="L50:BV50" si="19">L47*L48/1000</f>
        <v>0.28999999999999998</v>
      </c>
      <c r="M50" s="444">
        <f t="shared" si="19"/>
        <v>0</v>
      </c>
      <c r="N50" s="444">
        <f t="shared" si="19"/>
        <v>0.26400000000000001</v>
      </c>
      <c r="O50" s="444">
        <f t="shared" si="19"/>
        <v>0</v>
      </c>
      <c r="P50" s="444">
        <f t="shared" si="19"/>
        <v>0</v>
      </c>
      <c r="Q50" s="444">
        <f t="shared" si="19"/>
        <v>0</v>
      </c>
      <c r="R50" s="444">
        <f t="shared" si="19"/>
        <v>0</v>
      </c>
      <c r="S50" s="444">
        <f t="shared" si="19"/>
        <v>0</v>
      </c>
      <c r="T50" s="444">
        <f t="shared" si="19"/>
        <v>0</v>
      </c>
      <c r="U50" s="444">
        <f t="shared" si="19"/>
        <v>0</v>
      </c>
      <c r="V50" s="444">
        <f t="shared" si="19"/>
        <v>0</v>
      </c>
      <c r="W50" s="444">
        <f t="shared" si="19"/>
        <v>0</v>
      </c>
      <c r="X50" s="444">
        <f t="shared" si="19"/>
        <v>0</v>
      </c>
      <c r="Y50" s="444">
        <f t="shared" si="19"/>
        <v>0</v>
      </c>
      <c r="Z50" s="444">
        <f t="shared" si="19"/>
        <v>0</v>
      </c>
      <c r="AA50" s="444">
        <f t="shared" si="19"/>
        <v>0</v>
      </c>
      <c r="AB50" s="444">
        <f t="shared" si="19"/>
        <v>0</v>
      </c>
      <c r="AC50" s="444">
        <f t="shared" si="19"/>
        <v>0</v>
      </c>
      <c r="AD50" s="444">
        <f>AD47*AD48/1000</f>
        <v>0</v>
      </c>
      <c r="AE50" s="444">
        <f>AE47*AE48/1000</f>
        <v>0</v>
      </c>
      <c r="AF50" s="444">
        <f t="shared" si="19"/>
        <v>0</v>
      </c>
      <c r="AG50" s="444">
        <f t="shared" si="19"/>
        <v>0</v>
      </c>
      <c r="AH50" s="444">
        <f t="shared" si="19"/>
        <v>0</v>
      </c>
      <c r="AI50" s="444">
        <f t="shared" si="19"/>
        <v>0</v>
      </c>
      <c r="AJ50" s="444">
        <f t="shared" si="19"/>
        <v>0</v>
      </c>
      <c r="AK50" s="444">
        <f t="shared" si="19"/>
        <v>0</v>
      </c>
      <c r="AL50" s="444">
        <f t="shared" si="19"/>
        <v>0</v>
      </c>
      <c r="AM50" s="444">
        <f t="shared" si="19"/>
        <v>0</v>
      </c>
      <c r="AN50" s="444">
        <f t="shared" si="19"/>
        <v>3</v>
      </c>
      <c r="AO50" s="444">
        <f t="shared" si="19"/>
        <v>0</v>
      </c>
      <c r="AP50" s="444">
        <f t="shared" si="19"/>
        <v>0</v>
      </c>
      <c r="AQ50" s="444">
        <f t="shared" si="19"/>
        <v>0</v>
      </c>
      <c r="AR50" s="444">
        <f t="shared" si="19"/>
        <v>20</v>
      </c>
      <c r="AS50" s="444">
        <f t="shared" si="19"/>
        <v>0</v>
      </c>
      <c r="AT50" s="444">
        <f t="shared" si="19"/>
        <v>0</v>
      </c>
      <c r="AU50" s="444">
        <f t="shared" si="19"/>
        <v>0</v>
      </c>
      <c r="AV50" s="444">
        <f t="shared" si="19"/>
        <v>6.3</v>
      </c>
      <c r="AW50" s="444">
        <f t="shared" si="19"/>
        <v>0</v>
      </c>
      <c r="AX50" s="444">
        <f t="shared" si="19"/>
        <v>1</v>
      </c>
      <c r="AY50" s="444">
        <f t="shared" si="19"/>
        <v>0</v>
      </c>
      <c r="AZ50" s="444">
        <f>AZ47*AZ48/1000</f>
        <v>0</v>
      </c>
      <c r="BA50" s="444">
        <f t="shared" si="19"/>
        <v>0</v>
      </c>
      <c r="BB50" s="444">
        <f t="shared" si="19"/>
        <v>0</v>
      </c>
      <c r="BC50" s="444">
        <f t="shared" si="19"/>
        <v>0</v>
      </c>
      <c r="BD50" s="444">
        <f t="shared" si="19"/>
        <v>0</v>
      </c>
      <c r="BE50" s="444">
        <f t="shared" si="19"/>
        <v>0</v>
      </c>
      <c r="BF50" s="444">
        <f t="shared" si="19"/>
        <v>0</v>
      </c>
      <c r="BG50" s="444">
        <f t="shared" si="19"/>
        <v>0</v>
      </c>
      <c r="BH50" s="444">
        <f>BH47*BH48/1000</f>
        <v>0</v>
      </c>
      <c r="BI50" s="444">
        <f t="shared" si="19"/>
        <v>0</v>
      </c>
      <c r="BJ50" s="444">
        <f t="shared" si="19"/>
        <v>0</v>
      </c>
      <c r="BK50" s="444">
        <f t="shared" si="19"/>
        <v>0</v>
      </c>
      <c r="BL50" s="444">
        <f t="shared" si="19"/>
        <v>0</v>
      </c>
      <c r="BM50" s="444">
        <f t="shared" si="19"/>
        <v>0</v>
      </c>
      <c r="BN50" s="444">
        <f t="shared" si="19"/>
        <v>0</v>
      </c>
      <c r="BO50" s="444">
        <f t="shared" si="19"/>
        <v>0</v>
      </c>
      <c r="BP50" s="444">
        <f>BP47*BP48/1000</f>
        <v>12</v>
      </c>
      <c r="BQ50" s="444">
        <f t="shared" si="19"/>
        <v>0</v>
      </c>
      <c r="BR50" s="444">
        <f t="shared" si="19"/>
        <v>0</v>
      </c>
      <c r="BS50" s="444">
        <f t="shared" si="19"/>
        <v>0</v>
      </c>
      <c r="BT50" s="444">
        <f t="shared" si="19"/>
        <v>0</v>
      </c>
      <c r="BU50" s="444">
        <f t="shared" si="19"/>
        <v>0</v>
      </c>
      <c r="BV50" s="444">
        <f t="shared" si="19"/>
        <v>0</v>
      </c>
      <c r="BW50" s="444">
        <f>BW47*BW48/1000</f>
        <v>0</v>
      </c>
      <c r="BX50" s="444">
        <f>BX47*BX48/1000</f>
        <v>4</v>
      </c>
      <c r="BY50" s="181">
        <f>BY47*BY48/1000</f>
        <v>0</v>
      </c>
      <c r="BZ50" s="509">
        <f>BZ47*BZ48/1000</f>
        <v>0</v>
      </c>
    </row>
    <row r="51" spans="1:78" ht="15.75">
      <c r="A51" s="593" t="s">
        <v>46</v>
      </c>
      <c r="B51" s="594"/>
      <c r="C51" s="415"/>
      <c r="D51" s="419">
        <f>ССЫЛКИ!B3</f>
        <v>105</v>
      </c>
      <c r="E51" s="419">
        <f>ССЫЛКИ!C3</f>
        <v>590</v>
      </c>
      <c r="F51" s="419">
        <f>ССЫЛКИ!D3</f>
        <v>590</v>
      </c>
      <c r="G51" s="419">
        <f>ССЫЛКИ!E3</f>
        <v>11</v>
      </c>
      <c r="H51" s="419">
        <f>ССЫЛКИ!F3</f>
        <v>400</v>
      </c>
      <c r="I51" s="419">
        <f>ССЫЛКИ!G3</f>
        <v>200</v>
      </c>
      <c r="J51" s="419">
        <f>ССЫЛКИ!H3</f>
        <v>105</v>
      </c>
      <c r="K51" s="419">
        <f>ССЫЛКИ!I3</f>
        <v>590</v>
      </c>
      <c r="L51" s="445">
        <f>ССЫЛКИ!J3</f>
        <v>134</v>
      </c>
      <c r="M51" s="445">
        <f>ССЫЛКИ!K3</f>
        <v>79</v>
      </c>
      <c r="N51" s="445">
        <f>ССЫЛКИ!L3</f>
        <v>10</v>
      </c>
      <c r="O51" s="445">
        <f>ССЫЛКИ!M3</f>
        <v>300</v>
      </c>
      <c r="P51" s="445">
        <f>ССЫЛКИ!N3</f>
        <v>950</v>
      </c>
      <c r="Q51" s="445">
        <f>ССЫЛКИ!O3</f>
        <v>7.9494999999999996</v>
      </c>
      <c r="R51" s="445">
        <f>ССЫЛКИ!P3</f>
        <v>260</v>
      </c>
      <c r="S51" s="445">
        <f>ССЫЛКИ!Q3</f>
        <v>420</v>
      </c>
      <c r="T51" s="445">
        <f>ССЫЛКИ!R3</f>
        <v>240</v>
      </c>
      <c r="U51" s="445">
        <f>ССЫЛКИ!S3</f>
        <v>155</v>
      </c>
      <c r="V51" s="445">
        <f>ССЫЛКИ!T3</f>
        <v>300</v>
      </c>
      <c r="W51" s="445">
        <f>ССЫЛКИ!U3</f>
        <v>300</v>
      </c>
      <c r="X51" s="445">
        <f>ССЫЛКИ!V3</f>
        <v>400</v>
      </c>
      <c r="Y51" s="445">
        <f>ССЫЛКИ!W3</f>
        <v>50</v>
      </c>
      <c r="Z51" s="445">
        <f>ССЫЛКИ!X3</f>
        <v>210</v>
      </c>
      <c r="AA51" s="445">
        <f>ССЫЛКИ!Y3</f>
        <v>85</v>
      </c>
      <c r="AB51" s="445">
        <f>ССЫЛКИ!Z3</f>
        <v>100</v>
      </c>
      <c r="AC51" s="445">
        <f>ССЫЛКИ!AA3</f>
        <v>190</v>
      </c>
      <c r="AD51" s="445">
        <f>ССЫЛКИ!AB3</f>
        <v>440</v>
      </c>
      <c r="AE51" s="445">
        <f>ССЫЛКИ!AC3</f>
        <v>12.5</v>
      </c>
      <c r="AF51" s="445">
        <f>ССЫЛКИ!AD3</f>
        <v>70</v>
      </c>
      <c r="AG51" s="445">
        <f>ССЫЛКИ!AE3</f>
        <v>90</v>
      </c>
      <c r="AH51" s="445">
        <f>ССЫЛКИ!AF3</f>
        <v>70</v>
      </c>
      <c r="AI51" s="445">
        <f>ССЫЛКИ!AG3</f>
        <v>62</v>
      </c>
      <c r="AJ51" s="445">
        <f>ССЫЛКИ!AH3</f>
        <v>65</v>
      </c>
      <c r="AK51" s="445">
        <f>ССЫЛКИ!AI3</f>
        <v>70</v>
      </c>
      <c r="AL51" s="445">
        <f>ССЫЛКИ!AJ3</f>
        <v>75</v>
      </c>
      <c r="AM51" s="445">
        <f>ССЫЛКИ!AK3</f>
        <v>68</v>
      </c>
      <c r="AN51" s="445">
        <f>ССЫЛКИ!AL3</f>
        <v>120</v>
      </c>
      <c r="AO51" s="445">
        <f>ССЫЛКИ!AM3</f>
        <v>70</v>
      </c>
      <c r="AP51" s="445">
        <f>ССЫЛКИ!AN3</f>
        <v>190</v>
      </c>
      <c r="AQ51" s="445">
        <f>ССЫЛКИ!AO3</f>
        <v>420</v>
      </c>
      <c r="AR51" s="445">
        <f>ССЫЛКИ!AP3</f>
        <v>174</v>
      </c>
      <c r="AS51" s="445">
        <f>ССЫЛКИ!AQ3</f>
        <v>85</v>
      </c>
      <c r="AT51" s="445">
        <f>ССЫЛКИ!AR3</f>
        <v>970</v>
      </c>
      <c r="AU51" s="445">
        <f>ССЫЛКИ!AS3</f>
        <v>85</v>
      </c>
      <c r="AV51" s="445">
        <f>ССЫЛКИ!AT3</f>
        <v>95</v>
      </c>
      <c r="AW51" s="445">
        <f>ССЫЛКИ!AU3</f>
        <v>290</v>
      </c>
      <c r="AX51" s="445">
        <f>ССЫЛКИ!AV3</f>
        <v>330</v>
      </c>
      <c r="AY51" s="445">
        <f>ССЫЛКИ!AW3</f>
        <v>700</v>
      </c>
      <c r="AZ51" s="445">
        <f>ССЫЛКИ!AX3</f>
        <v>440</v>
      </c>
      <c r="BA51" s="445">
        <f>ССЫЛКИ!AY3</f>
        <v>185</v>
      </c>
      <c r="BB51" s="445">
        <f>ССЫЛКИ!AZ3</f>
        <v>240</v>
      </c>
      <c r="BC51" s="445">
        <f>ССЫЛКИ!BA3</f>
        <v>350</v>
      </c>
      <c r="BD51" s="445">
        <f>ССЫЛКИ!BB3</f>
        <v>50</v>
      </c>
      <c r="BE51" s="445">
        <f>ССЫЛКИ!BC3</f>
        <v>370</v>
      </c>
      <c r="BF51" s="445">
        <f>ССЫЛКИ!BD3</f>
        <v>55</v>
      </c>
      <c r="BG51" s="445">
        <f>ССЫЛКИ!BE3</f>
        <v>450</v>
      </c>
      <c r="BH51" s="445">
        <f>ССЫЛКИ!BF3</f>
        <v>440</v>
      </c>
      <c r="BI51" s="445">
        <f>ССЫЛКИ!BG3</f>
        <v>46</v>
      </c>
      <c r="BJ51" s="445">
        <f>ССЫЛКИ!BH3</f>
        <v>46</v>
      </c>
      <c r="BK51" s="445">
        <f>ССЫЛКИ!BI3</f>
        <v>35</v>
      </c>
      <c r="BL51" s="445">
        <f>ССЫЛКИ!BJ3</f>
        <v>60</v>
      </c>
      <c r="BM51" s="445">
        <f>ССЫЛКИ!BK3</f>
        <v>78</v>
      </c>
      <c r="BN51" s="445">
        <f>ССЫЛКИ!BL3</f>
        <v>110</v>
      </c>
      <c r="BO51" s="445">
        <f>ССЫЛКИ!BM3</f>
        <v>53</v>
      </c>
      <c r="BP51" s="445">
        <f>ССЫЛКИ!BN3</f>
        <v>200</v>
      </c>
      <c r="BQ51" s="445">
        <f>ССЫЛКИ!BO3</f>
        <v>200</v>
      </c>
      <c r="BR51" s="445">
        <f>ССЫЛКИ!BP3</f>
        <v>165</v>
      </c>
      <c r="BS51" s="445">
        <f>ССЫЛКИ!BQ3</f>
        <v>190</v>
      </c>
      <c r="BT51" s="445">
        <f>ССЫЛКИ!BR3</f>
        <v>300</v>
      </c>
      <c r="BU51" s="445">
        <f>ССЫЛКИ!BS3</f>
        <v>150</v>
      </c>
      <c r="BV51" s="445">
        <f>ССЫЛКИ!BT3</f>
        <v>110</v>
      </c>
      <c r="BW51" s="445">
        <f>ССЫЛКИ!BU3</f>
        <v>440</v>
      </c>
      <c r="BX51" s="445">
        <f>ССЫЛКИ!BV3</f>
        <v>58</v>
      </c>
      <c r="BY51" s="182">
        <f>ССЫЛКИ!BW3</f>
        <v>510</v>
      </c>
      <c r="BZ51" s="510">
        <f>ССЫЛКИ!BX3</f>
        <v>580</v>
      </c>
    </row>
    <row r="52" spans="1:78" ht="15.75">
      <c r="A52" s="593" t="s">
        <v>56</v>
      </c>
      <c r="B52" s="594"/>
      <c r="C52" s="450">
        <f>SUM(D52:BZ52)</f>
        <v>7442</v>
      </c>
      <c r="D52" s="421">
        <f t="shared" ref="D52:BX52" si="20">D50*D51</f>
        <v>0</v>
      </c>
      <c r="E52" s="430">
        <f t="shared" si="20"/>
        <v>0</v>
      </c>
      <c r="F52" s="422">
        <f t="shared" si="20"/>
        <v>0</v>
      </c>
      <c r="G52" s="417">
        <f t="shared" si="20"/>
        <v>0</v>
      </c>
      <c r="H52" s="417">
        <f t="shared" si="20"/>
        <v>0</v>
      </c>
      <c r="I52" s="417">
        <f t="shared" si="20"/>
        <v>0</v>
      </c>
      <c r="J52" s="417">
        <f t="shared" si="20"/>
        <v>0</v>
      </c>
      <c r="K52" s="417">
        <f t="shared" si="20"/>
        <v>0</v>
      </c>
      <c r="L52" s="444">
        <f t="shared" si="20"/>
        <v>38.86</v>
      </c>
      <c r="M52" s="444">
        <f t="shared" si="20"/>
        <v>0</v>
      </c>
      <c r="N52" s="444">
        <f t="shared" si="20"/>
        <v>2.64</v>
      </c>
      <c r="O52" s="444">
        <f t="shared" si="20"/>
        <v>0</v>
      </c>
      <c r="P52" s="444">
        <f t="shared" si="20"/>
        <v>0</v>
      </c>
      <c r="Q52" s="444">
        <f t="shared" si="20"/>
        <v>0</v>
      </c>
      <c r="R52" s="444">
        <f t="shared" si="20"/>
        <v>0</v>
      </c>
      <c r="S52" s="444">
        <f t="shared" si="20"/>
        <v>0</v>
      </c>
      <c r="T52" s="444">
        <f t="shared" si="20"/>
        <v>0</v>
      </c>
      <c r="U52" s="444">
        <f t="shared" si="20"/>
        <v>0</v>
      </c>
      <c r="V52" s="444">
        <f t="shared" si="20"/>
        <v>0</v>
      </c>
      <c r="W52" s="444">
        <f t="shared" si="20"/>
        <v>0</v>
      </c>
      <c r="X52" s="444">
        <f t="shared" si="20"/>
        <v>0</v>
      </c>
      <c r="Y52" s="444">
        <f t="shared" si="20"/>
        <v>0</v>
      </c>
      <c r="Z52" s="444">
        <f t="shared" si="20"/>
        <v>0</v>
      </c>
      <c r="AA52" s="444">
        <f t="shared" si="20"/>
        <v>0</v>
      </c>
      <c r="AB52" s="444">
        <f t="shared" si="20"/>
        <v>0</v>
      </c>
      <c r="AC52" s="444">
        <f t="shared" si="20"/>
        <v>0</v>
      </c>
      <c r="AD52" s="444">
        <f t="shared" si="20"/>
        <v>0</v>
      </c>
      <c r="AE52" s="444">
        <f t="shared" si="20"/>
        <v>0</v>
      </c>
      <c r="AF52" s="444">
        <f t="shared" si="20"/>
        <v>0</v>
      </c>
      <c r="AG52" s="444">
        <f t="shared" si="20"/>
        <v>0</v>
      </c>
      <c r="AH52" s="444">
        <f t="shared" si="20"/>
        <v>0</v>
      </c>
      <c r="AI52" s="444">
        <f t="shared" si="20"/>
        <v>0</v>
      </c>
      <c r="AJ52" s="444">
        <f t="shared" si="20"/>
        <v>0</v>
      </c>
      <c r="AK52" s="444">
        <f t="shared" si="20"/>
        <v>0</v>
      </c>
      <c r="AL52" s="444">
        <f t="shared" si="20"/>
        <v>0</v>
      </c>
      <c r="AM52" s="444">
        <f t="shared" si="20"/>
        <v>0</v>
      </c>
      <c r="AN52" s="444">
        <f t="shared" si="20"/>
        <v>360</v>
      </c>
      <c r="AO52" s="444">
        <f t="shared" si="20"/>
        <v>0</v>
      </c>
      <c r="AP52" s="444">
        <f t="shared" si="20"/>
        <v>0</v>
      </c>
      <c r="AQ52" s="444">
        <f t="shared" si="20"/>
        <v>0</v>
      </c>
      <c r="AR52" s="444">
        <f t="shared" si="20"/>
        <v>3480</v>
      </c>
      <c r="AS52" s="444">
        <f t="shared" si="20"/>
        <v>0</v>
      </c>
      <c r="AT52" s="444">
        <f t="shared" si="20"/>
        <v>0</v>
      </c>
      <c r="AU52" s="444">
        <f t="shared" si="20"/>
        <v>0</v>
      </c>
      <c r="AV52" s="444">
        <f t="shared" si="20"/>
        <v>598.5</v>
      </c>
      <c r="AW52" s="444">
        <f t="shared" si="20"/>
        <v>0</v>
      </c>
      <c r="AX52" s="444">
        <f t="shared" si="20"/>
        <v>330</v>
      </c>
      <c r="AY52" s="444">
        <f t="shared" si="20"/>
        <v>0</v>
      </c>
      <c r="AZ52" s="444">
        <f t="shared" si="20"/>
        <v>0</v>
      </c>
      <c r="BA52" s="444">
        <f t="shared" si="20"/>
        <v>0</v>
      </c>
      <c r="BB52" s="444">
        <f t="shared" si="20"/>
        <v>0</v>
      </c>
      <c r="BC52" s="444">
        <f t="shared" si="20"/>
        <v>0</v>
      </c>
      <c r="BD52" s="444">
        <f t="shared" si="20"/>
        <v>0</v>
      </c>
      <c r="BE52" s="444">
        <f t="shared" si="20"/>
        <v>0</v>
      </c>
      <c r="BF52" s="444">
        <f t="shared" si="20"/>
        <v>0</v>
      </c>
      <c r="BG52" s="444">
        <f t="shared" si="20"/>
        <v>0</v>
      </c>
      <c r="BH52" s="444">
        <f t="shared" si="20"/>
        <v>0</v>
      </c>
      <c r="BI52" s="444">
        <f t="shared" si="20"/>
        <v>0</v>
      </c>
      <c r="BJ52" s="444">
        <f t="shared" si="20"/>
        <v>0</v>
      </c>
      <c r="BK52" s="444">
        <f t="shared" si="20"/>
        <v>0</v>
      </c>
      <c r="BL52" s="444">
        <f t="shared" si="20"/>
        <v>0</v>
      </c>
      <c r="BM52" s="444">
        <f t="shared" si="20"/>
        <v>0</v>
      </c>
      <c r="BN52" s="444">
        <f t="shared" si="20"/>
        <v>0</v>
      </c>
      <c r="BO52" s="444">
        <f t="shared" si="20"/>
        <v>0</v>
      </c>
      <c r="BP52" s="444">
        <f t="shared" si="20"/>
        <v>2400</v>
      </c>
      <c r="BQ52" s="444">
        <f t="shared" si="20"/>
        <v>0</v>
      </c>
      <c r="BR52" s="444">
        <f t="shared" si="20"/>
        <v>0</v>
      </c>
      <c r="BS52" s="444">
        <f t="shared" si="20"/>
        <v>0</v>
      </c>
      <c r="BT52" s="444">
        <f t="shared" si="20"/>
        <v>0</v>
      </c>
      <c r="BU52" s="444">
        <f t="shared" si="20"/>
        <v>0</v>
      </c>
      <c r="BV52" s="444">
        <f t="shared" si="20"/>
        <v>0</v>
      </c>
      <c r="BW52" s="444">
        <f t="shared" si="20"/>
        <v>0</v>
      </c>
      <c r="BX52" s="444">
        <f t="shared" si="20"/>
        <v>232</v>
      </c>
      <c r="BY52" s="181">
        <f>BY50*BY51</f>
        <v>0</v>
      </c>
      <c r="BZ52" s="509">
        <f>BZ50*BZ51</f>
        <v>0</v>
      </c>
    </row>
    <row r="53" spans="1:78" ht="15.75">
      <c r="A53" s="593" t="s">
        <v>57</v>
      </c>
      <c r="B53" s="594"/>
      <c r="C53" s="451">
        <f>C52/C49</f>
        <v>74.42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</row>
    <row r="54" spans="1:78" ht="13.9" hidden="1" customHeight="1">
      <c r="A54" s="1"/>
      <c r="B54" s="174" t="s">
        <v>292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612"/>
      <c r="B55" s="613"/>
      <c r="C55" s="177"/>
      <c r="D55" s="177">
        <f t="shared" ref="D55:K55" si="21">SUM(D39:D45)</f>
        <v>0</v>
      </c>
      <c r="E55" s="177">
        <f t="shared" si="21"/>
        <v>0</v>
      </c>
      <c r="F55" s="177">
        <f t="shared" si="21"/>
        <v>0</v>
      </c>
      <c r="G55" s="177">
        <f t="shared" si="21"/>
        <v>0</v>
      </c>
      <c r="H55" s="177">
        <f t="shared" si="21"/>
        <v>0</v>
      </c>
      <c r="I55" s="177">
        <f t="shared" si="21"/>
        <v>0</v>
      </c>
      <c r="J55" s="177">
        <f t="shared" si="21"/>
        <v>0</v>
      </c>
      <c r="K55" s="177">
        <f t="shared" si="21"/>
        <v>0</v>
      </c>
      <c r="L55" s="177">
        <f>SUM(L39:L45)</f>
        <v>2.9</v>
      </c>
      <c r="M55" s="177">
        <f t="shared" ref="M55:BX55" si="22">SUM(M39:M45)</f>
        <v>0</v>
      </c>
      <c r="N55" s="177">
        <f t="shared" si="22"/>
        <v>2.64</v>
      </c>
      <c r="O55" s="177">
        <f t="shared" si="22"/>
        <v>0</v>
      </c>
      <c r="P55" s="177">
        <f t="shared" si="22"/>
        <v>0</v>
      </c>
      <c r="Q55" s="177">
        <f t="shared" si="22"/>
        <v>0</v>
      </c>
      <c r="R55" s="177">
        <f t="shared" si="22"/>
        <v>0</v>
      </c>
      <c r="S55" s="177">
        <f t="shared" si="22"/>
        <v>0</v>
      </c>
      <c r="T55" s="177">
        <f t="shared" si="22"/>
        <v>0</v>
      </c>
      <c r="U55" s="177">
        <f t="shared" si="22"/>
        <v>0</v>
      </c>
      <c r="V55" s="177">
        <f t="shared" si="22"/>
        <v>0</v>
      </c>
      <c r="W55" s="177">
        <f t="shared" si="22"/>
        <v>0</v>
      </c>
      <c r="X55" s="177">
        <f t="shared" si="22"/>
        <v>0</v>
      </c>
      <c r="Y55" s="177">
        <f t="shared" si="22"/>
        <v>0</v>
      </c>
      <c r="Z55" s="177">
        <f t="shared" si="22"/>
        <v>0</v>
      </c>
      <c r="AA55" s="177">
        <f t="shared" si="22"/>
        <v>0</v>
      </c>
      <c r="AB55" s="177">
        <f t="shared" si="22"/>
        <v>0</v>
      </c>
      <c r="AC55" s="177">
        <f t="shared" si="22"/>
        <v>0</v>
      </c>
      <c r="AD55" s="177">
        <f t="shared" si="22"/>
        <v>0</v>
      </c>
      <c r="AE55" s="177">
        <f t="shared" si="22"/>
        <v>0</v>
      </c>
      <c r="AF55" s="177">
        <f t="shared" si="22"/>
        <v>0</v>
      </c>
      <c r="AG55" s="177">
        <f t="shared" si="22"/>
        <v>0</v>
      </c>
      <c r="AH55" s="177">
        <f t="shared" si="22"/>
        <v>0</v>
      </c>
      <c r="AI55" s="177">
        <f t="shared" si="22"/>
        <v>0</v>
      </c>
      <c r="AJ55" s="177">
        <f t="shared" si="22"/>
        <v>0</v>
      </c>
      <c r="AK55" s="177">
        <f t="shared" si="22"/>
        <v>0</v>
      </c>
      <c r="AL55" s="177">
        <f t="shared" si="22"/>
        <v>0</v>
      </c>
      <c r="AM55" s="177">
        <f t="shared" si="22"/>
        <v>0</v>
      </c>
      <c r="AN55" s="177">
        <f t="shared" si="22"/>
        <v>30</v>
      </c>
      <c r="AO55" s="177">
        <f t="shared" si="22"/>
        <v>0</v>
      </c>
      <c r="AP55" s="177">
        <f t="shared" si="22"/>
        <v>0</v>
      </c>
      <c r="AQ55" s="177">
        <f t="shared" si="22"/>
        <v>0</v>
      </c>
      <c r="AR55" s="177">
        <f t="shared" si="22"/>
        <v>200</v>
      </c>
      <c r="AS55" s="177">
        <f t="shared" si="22"/>
        <v>0</v>
      </c>
      <c r="AT55" s="177">
        <f t="shared" si="22"/>
        <v>0</v>
      </c>
      <c r="AU55" s="177">
        <f t="shared" si="22"/>
        <v>0</v>
      </c>
      <c r="AV55" s="177">
        <f t="shared" si="22"/>
        <v>63</v>
      </c>
      <c r="AW55" s="177">
        <f t="shared" si="22"/>
        <v>0</v>
      </c>
      <c r="AX55" s="177">
        <f t="shared" si="22"/>
        <v>10</v>
      </c>
      <c r="AY55" s="177">
        <f t="shared" si="22"/>
        <v>0</v>
      </c>
      <c r="AZ55" s="177">
        <f t="shared" si="22"/>
        <v>0</v>
      </c>
      <c r="BA55" s="177">
        <f t="shared" si="22"/>
        <v>0</v>
      </c>
      <c r="BB55" s="177">
        <f t="shared" si="22"/>
        <v>0</v>
      </c>
      <c r="BC55" s="177">
        <f t="shared" si="22"/>
        <v>0</v>
      </c>
      <c r="BD55" s="177">
        <f t="shared" si="22"/>
        <v>0</v>
      </c>
      <c r="BE55" s="177">
        <f t="shared" si="22"/>
        <v>0</v>
      </c>
      <c r="BF55" s="177">
        <f t="shared" si="22"/>
        <v>0</v>
      </c>
      <c r="BG55" s="177">
        <f t="shared" si="22"/>
        <v>0</v>
      </c>
      <c r="BH55" s="177">
        <f t="shared" si="22"/>
        <v>0</v>
      </c>
      <c r="BI55" s="177">
        <f t="shared" si="22"/>
        <v>0</v>
      </c>
      <c r="BJ55" s="177">
        <f t="shared" si="22"/>
        <v>0</v>
      </c>
      <c r="BK55" s="177">
        <f t="shared" si="22"/>
        <v>0</v>
      </c>
      <c r="BL55" s="177">
        <f t="shared" si="22"/>
        <v>0</v>
      </c>
      <c r="BM55" s="177">
        <f t="shared" si="22"/>
        <v>0</v>
      </c>
      <c r="BN55" s="177">
        <f t="shared" si="22"/>
        <v>0</v>
      </c>
      <c r="BO55" s="177">
        <f t="shared" si="22"/>
        <v>0</v>
      </c>
      <c r="BP55" s="177">
        <f t="shared" si="22"/>
        <v>120</v>
      </c>
      <c r="BQ55" s="177">
        <f t="shared" si="22"/>
        <v>0</v>
      </c>
      <c r="BR55" s="177">
        <f t="shared" si="22"/>
        <v>0</v>
      </c>
      <c r="BS55" s="177">
        <f t="shared" si="22"/>
        <v>0</v>
      </c>
      <c r="BT55" s="177">
        <f t="shared" si="22"/>
        <v>0</v>
      </c>
      <c r="BU55" s="177">
        <f t="shared" si="22"/>
        <v>0</v>
      </c>
      <c r="BV55" s="177">
        <f t="shared" si="22"/>
        <v>0</v>
      </c>
      <c r="BW55" s="177">
        <f t="shared" si="22"/>
        <v>0</v>
      </c>
      <c r="BX55" s="177">
        <f t="shared" si="22"/>
        <v>40</v>
      </c>
      <c r="BY55" s="177">
        <f>SUM(BY39:BY45)</f>
        <v>0</v>
      </c>
      <c r="BZ55" s="177">
        <f>SUM(BZ39:BZ45)</f>
        <v>0</v>
      </c>
    </row>
    <row r="56" spans="1:78" ht="13.9" hidden="1" customHeight="1">
      <c r="A56" s="614" t="s">
        <v>54</v>
      </c>
      <c r="B56" s="615"/>
      <c r="C56" s="177">
        <f>C57</f>
        <v>100</v>
      </c>
      <c r="D56" s="185">
        <f>C56</f>
        <v>100</v>
      </c>
      <c r="E56" s="185">
        <f t="shared" ref="E56:BP56" si="23">D56</f>
        <v>100</v>
      </c>
      <c r="F56" s="185">
        <f t="shared" si="23"/>
        <v>100</v>
      </c>
      <c r="G56" s="185">
        <f t="shared" si="23"/>
        <v>100</v>
      </c>
      <c r="H56" s="185">
        <f t="shared" si="23"/>
        <v>100</v>
      </c>
      <c r="I56" s="185">
        <f t="shared" si="23"/>
        <v>100</v>
      </c>
      <c r="J56" s="185">
        <f t="shared" si="23"/>
        <v>100</v>
      </c>
      <c r="K56" s="185">
        <f t="shared" si="23"/>
        <v>100</v>
      </c>
      <c r="L56" s="185">
        <f t="shared" si="23"/>
        <v>100</v>
      </c>
      <c r="M56" s="185">
        <f t="shared" si="23"/>
        <v>100</v>
      </c>
      <c r="N56" s="185">
        <f t="shared" si="23"/>
        <v>100</v>
      </c>
      <c r="O56" s="185">
        <f t="shared" si="23"/>
        <v>100</v>
      </c>
      <c r="P56" s="185">
        <f t="shared" si="23"/>
        <v>100</v>
      </c>
      <c r="Q56" s="185">
        <f t="shared" si="23"/>
        <v>100</v>
      </c>
      <c r="R56" s="185">
        <f t="shared" si="23"/>
        <v>100</v>
      </c>
      <c r="S56" s="185">
        <f t="shared" si="23"/>
        <v>100</v>
      </c>
      <c r="T56" s="185">
        <f t="shared" si="23"/>
        <v>100</v>
      </c>
      <c r="U56" s="185">
        <f>T56</f>
        <v>100</v>
      </c>
      <c r="V56" s="185">
        <f t="shared" si="23"/>
        <v>100</v>
      </c>
      <c r="W56" s="185">
        <f t="shared" si="23"/>
        <v>100</v>
      </c>
      <c r="X56" s="185">
        <f t="shared" si="23"/>
        <v>100</v>
      </c>
      <c r="Y56" s="185">
        <f t="shared" si="23"/>
        <v>100</v>
      </c>
      <c r="Z56" s="185">
        <f t="shared" si="23"/>
        <v>100</v>
      </c>
      <c r="AA56" s="185">
        <f t="shared" si="23"/>
        <v>100</v>
      </c>
      <c r="AB56" s="185">
        <f t="shared" si="23"/>
        <v>100</v>
      </c>
      <c r="AC56" s="185">
        <f t="shared" si="23"/>
        <v>100</v>
      </c>
      <c r="AD56" s="185">
        <f t="shared" si="23"/>
        <v>100</v>
      </c>
      <c r="AE56" s="185">
        <f t="shared" si="23"/>
        <v>100</v>
      </c>
      <c r="AF56" s="185">
        <f t="shared" si="23"/>
        <v>100</v>
      </c>
      <c r="AG56" s="185">
        <f t="shared" si="23"/>
        <v>100</v>
      </c>
      <c r="AH56" s="185">
        <f t="shared" si="23"/>
        <v>100</v>
      </c>
      <c r="AI56" s="185">
        <f t="shared" si="23"/>
        <v>100</v>
      </c>
      <c r="AJ56" s="185">
        <f t="shared" si="23"/>
        <v>100</v>
      </c>
      <c r="AK56" s="185">
        <f t="shared" si="23"/>
        <v>100</v>
      </c>
      <c r="AL56" s="185">
        <f t="shared" si="23"/>
        <v>100</v>
      </c>
      <c r="AM56" s="185">
        <f t="shared" si="23"/>
        <v>100</v>
      </c>
      <c r="AN56" s="185">
        <f t="shared" si="23"/>
        <v>100</v>
      </c>
      <c r="AO56" s="185">
        <f t="shared" si="23"/>
        <v>100</v>
      </c>
      <c r="AP56" s="185">
        <f t="shared" si="23"/>
        <v>100</v>
      </c>
      <c r="AQ56" s="185">
        <f t="shared" si="23"/>
        <v>100</v>
      </c>
      <c r="AR56" s="185">
        <f t="shared" si="23"/>
        <v>100</v>
      </c>
      <c r="AS56" s="185">
        <f t="shared" si="23"/>
        <v>100</v>
      </c>
      <c r="AT56" s="185">
        <f t="shared" si="23"/>
        <v>100</v>
      </c>
      <c r="AU56" s="185">
        <f t="shared" si="23"/>
        <v>100</v>
      </c>
      <c r="AV56" s="185">
        <f t="shared" si="23"/>
        <v>100</v>
      </c>
      <c r="AW56" s="185">
        <f t="shared" si="23"/>
        <v>100</v>
      </c>
      <c r="AX56" s="185">
        <f t="shared" si="23"/>
        <v>100</v>
      </c>
      <c r="AY56" s="185">
        <f t="shared" si="23"/>
        <v>100</v>
      </c>
      <c r="AZ56" s="185">
        <f t="shared" si="23"/>
        <v>100</v>
      </c>
      <c r="BA56" s="185">
        <f t="shared" si="23"/>
        <v>100</v>
      </c>
      <c r="BB56" s="185">
        <f t="shared" si="23"/>
        <v>100</v>
      </c>
      <c r="BC56" s="185">
        <f t="shared" si="23"/>
        <v>100</v>
      </c>
      <c r="BD56" s="185">
        <f t="shared" si="23"/>
        <v>100</v>
      </c>
      <c r="BE56" s="185">
        <f t="shared" si="23"/>
        <v>100</v>
      </c>
      <c r="BF56" s="185">
        <f t="shared" si="23"/>
        <v>100</v>
      </c>
      <c r="BG56" s="185">
        <f t="shared" si="23"/>
        <v>100</v>
      </c>
      <c r="BH56" s="185">
        <f t="shared" si="23"/>
        <v>100</v>
      </c>
      <c r="BI56" s="185">
        <f t="shared" si="23"/>
        <v>100</v>
      </c>
      <c r="BJ56" s="185">
        <f t="shared" si="23"/>
        <v>100</v>
      </c>
      <c r="BK56" s="185">
        <f t="shared" si="23"/>
        <v>100</v>
      </c>
      <c r="BL56" s="185">
        <f t="shared" si="23"/>
        <v>100</v>
      </c>
      <c r="BM56" s="185">
        <f t="shared" si="23"/>
        <v>100</v>
      </c>
      <c r="BN56" s="185">
        <f t="shared" si="23"/>
        <v>100</v>
      </c>
      <c r="BO56" s="185">
        <f t="shared" si="23"/>
        <v>100</v>
      </c>
      <c r="BP56" s="185">
        <f t="shared" si="23"/>
        <v>100</v>
      </c>
      <c r="BQ56" s="185">
        <f t="shared" ref="BQ56:BZ56" si="24">BP56</f>
        <v>100</v>
      </c>
      <c r="BR56" s="185">
        <f t="shared" si="24"/>
        <v>100</v>
      </c>
      <c r="BS56" s="185">
        <f t="shared" si="24"/>
        <v>100</v>
      </c>
      <c r="BT56" s="185">
        <f t="shared" si="24"/>
        <v>100</v>
      </c>
      <c r="BU56" s="185">
        <f t="shared" si="24"/>
        <v>100</v>
      </c>
      <c r="BV56" s="185">
        <f t="shared" si="24"/>
        <v>100</v>
      </c>
      <c r="BW56" s="185">
        <f t="shared" si="24"/>
        <v>100</v>
      </c>
      <c r="BX56" s="185">
        <f t="shared" si="24"/>
        <v>100</v>
      </c>
      <c r="BY56" s="185">
        <f t="shared" si="24"/>
        <v>100</v>
      </c>
      <c r="BZ56" s="185">
        <f t="shared" si="24"/>
        <v>100</v>
      </c>
    </row>
    <row r="57" spans="1:78" ht="21" hidden="1" customHeight="1" thickBot="1">
      <c r="A57" s="595" t="s">
        <v>87</v>
      </c>
      <c r="B57" s="596"/>
      <c r="C57" s="81">
        <f>VLOOKUP(B4,Общее_количество_учащихся,3,FALSE)</f>
        <v>100</v>
      </c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</row>
    <row r="58" spans="1:78" ht="13.9" hidden="1" customHeight="1">
      <c r="A58" s="618" t="s">
        <v>55</v>
      </c>
      <c r="B58" s="619"/>
      <c r="C58" s="178"/>
      <c r="D58" s="187">
        <f>D55*D56/1000</f>
        <v>0</v>
      </c>
      <c r="E58" s="181">
        <f>E55*E56/1000</f>
        <v>0</v>
      </c>
      <c r="F58" s="181">
        <f>F55*F56/1000</f>
        <v>0</v>
      </c>
      <c r="G58" s="181">
        <f>G55*G56</f>
        <v>0</v>
      </c>
      <c r="H58" s="181">
        <f>H55*H56/1000</f>
        <v>0</v>
      </c>
      <c r="I58" s="181">
        <f>I55*I56/1000</f>
        <v>0</v>
      </c>
      <c r="J58" s="181">
        <f>J55*J56/1000</f>
        <v>0</v>
      </c>
      <c r="K58" s="181">
        <f>K55*K56/1000</f>
        <v>0</v>
      </c>
      <c r="L58" s="181">
        <f t="shared" ref="L58:BV58" si="25">L55*L56/1000</f>
        <v>0.28999999999999998</v>
      </c>
      <c r="M58" s="181">
        <f t="shared" si="25"/>
        <v>0</v>
      </c>
      <c r="N58" s="181">
        <f t="shared" si="25"/>
        <v>0.26400000000000001</v>
      </c>
      <c r="O58" s="181">
        <f t="shared" si="25"/>
        <v>0</v>
      </c>
      <c r="P58" s="181">
        <f t="shared" si="25"/>
        <v>0</v>
      </c>
      <c r="Q58" s="181">
        <f t="shared" si="25"/>
        <v>0</v>
      </c>
      <c r="R58" s="181">
        <f t="shared" si="25"/>
        <v>0</v>
      </c>
      <c r="S58" s="181">
        <f t="shared" si="25"/>
        <v>0</v>
      </c>
      <c r="T58" s="181">
        <f t="shared" si="25"/>
        <v>0</v>
      </c>
      <c r="U58" s="181">
        <f t="shared" si="25"/>
        <v>0</v>
      </c>
      <c r="V58" s="181">
        <f t="shared" si="25"/>
        <v>0</v>
      </c>
      <c r="W58" s="181">
        <f t="shared" si="25"/>
        <v>0</v>
      </c>
      <c r="X58" s="181">
        <f t="shared" si="25"/>
        <v>0</v>
      </c>
      <c r="Y58" s="181">
        <f t="shared" si="25"/>
        <v>0</v>
      </c>
      <c r="Z58" s="181">
        <f t="shared" si="25"/>
        <v>0</v>
      </c>
      <c r="AA58" s="181">
        <f t="shared" si="25"/>
        <v>0</v>
      </c>
      <c r="AB58" s="181">
        <f t="shared" si="25"/>
        <v>0</v>
      </c>
      <c r="AC58" s="181">
        <f t="shared" si="25"/>
        <v>0</v>
      </c>
      <c r="AD58" s="181">
        <f>AD55*AD56/1000</f>
        <v>0</v>
      </c>
      <c r="AE58" s="181">
        <f>AE55*AE56/1000</f>
        <v>0</v>
      </c>
      <c r="AF58" s="181">
        <f t="shared" si="25"/>
        <v>0</v>
      </c>
      <c r="AG58" s="181">
        <f t="shared" si="25"/>
        <v>0</v>
      </c>
      <c r="AH58" s="181">
        <f t="shared" si="25"/>
        <v>0</v>
      </c>
      <c r="AI58" s="181">
        <f t="shared" si="25"/>
        <v>0</v>
      </c>
      <c r="AJ58" s="181">
        <f t="shared" si="25"/>
        <v>0</v>
      </c>
      <c r="AK58" s="181">
        <f t="shared" si="25"/>
        <v>0</v>
      </c>
      <c r="AL58" s="181">
        <f t="shared" si="25"/>
        <v>0</v>
      </c>
      <c r="AM58" s="181">
        <f t="shared" si="25"/>
        <v>0</v>
      </c>
      <c r="AN58" s="181">
        <f t="shared" si="25"/>
        <v>3</v>
      </c>
      <c r="AO58" s="181">
        <f t="shared" si="25"/>
        <v>0</v>
      </c>
      <c r="AP58" s="181">
        <f t="shared" si="25"/>
        <v>0</v>
      </c>
      <c r="AQ58" s="181">
        <f t="shared" si="25"/>
        <v>0</v>
      </c>
      <c r="AR58" s="181">
        <f t="shared" si="25"/>
        <v>20</v>
      </c>
      <c r="AS58" s="181">
        <f t="shared" si="25"/>
        <v>0</v>
      </c>
      <c r="AT58" s="181">
        <f t="shared" si="25"/>
        <v>0</v>
      </c>
      <c r="AU58" s="181">
        <f t="shared" si="25"/>
        <v>0</v>
      </c>
      <c r="AV58" s="181">
        <f t="shared" si="25"/>
        <v>6.3</v>
      </c>
      <c r="AW58" s="181">
        <f t="shared" si="25"/>
        <v>0</v>
      </c>
      <c r="AX58" s="181">
        <f t="shared" si="25"/>
        <v>1</v>
      </c>
      <c r="AY58" s="181">
        <f t="shared" si="25"/>
        <v>0</v>
      </c>
      <c r="AZ58" s="181">
        <f>AZ55*AZ56/1000</f>
        <v>0</v>
      </c>
      <c r="BA58" s="181">
        <f t="shared" si="25"/>
        <v>0</v>
      </c>
      <c r="BB58" s="181">
        <f t="shared" si="25"/>
        <v>0</v>
      </c>
      <c r="BC58" s="181">
        <f t="shared" si="25"/>
        <v>0</v>
      </c>
      <c r="BD58" s="181">
        <f t="shared" si="25"/>
        <v>0</v>
      </c>
      <c r="BE58" s="181">
        <f t="shared" si="25"/>
        <v>0</v>
      </c>
      <c r="BF58" s="181">
        <f t="shared" si="25"/>
        <v>0</v>
      </c>
      <c r="BG58" s="181">
        <f t="shared" si="25"/>
        <v>0</v>
      </c>
      <c r="BH58" s="181">
        <f>BH55*BH56/1000</f>
        <v>0</v>
      </c>
      <c r="BI58" s="181">
        <f t="shared" si="25"/>
        <v>0</v>
      </c>
      <c r="BJ58" s="181">
        <f t="shared" si="25"/>
        <v>0</v>
      </c>
      <c r="BK58" s="181">
        <f t="shared" si="25"/>
        <v>0</v>
      </c>
      <c r="BL58" s="181">
        <f t="shared" si="25"/>
        <v>0</v>
      </c>
      <c r="BM58" s="181">
        <f t="shared" si="25"/>
        <v>0</v>
      </c>
      <c r="BN58" s="181">
        <f t="shared" si="25"/>
        <v>0</v>
      </c>
      <c r="BO58" s="181">
        <f t="shared" si="25"/>
        <v>0</v>
      </c>
      <c r="BP58" s="181">
        <f>BP55*BP56/1000</f>
        <v>12</v>
      </c>
      <c r="BQ58" s="181">
        <f t="shared" si="25"/>
        <v>0</v>
      </c>
      <c r="BR58" s="181">
        <f t="shared" si="25"/>
        <v>0</v>
      </c>
      <c r="BS58" s="181">
        <f t="shared" si="25"/>
        <v>0</v>
      </c>
      <c r="BT58" s="181">
        <f t="shared" si="25"/>
        <v>0</v>
      </c>
      <c r="BU58" s="181">
        <f t="shared" si="25"/>
        <v>0</v>
      </c>
      <c r="BV58" s="181">
        <f t="shared" si="25"/>
        <v>0</v>
      </c>
      <c r="BW58" s="181">
        <f>BW55*BW56/1000</f>
        <v>0</v>
      </c>
      <c r="BX58" s="181">
        <f>BX55*BX56/1000</f>
        <v>4</v>
      </c>
      <c r="BY58" s="181">
        <f>BY55*BY56/1000</f>
        <v>0</v>
      </c>
      <c r="BZ58" s="181">
        <f>BZ55*BZ56/1000</f>
        <v>0</v>
      </c>
    </row>
    <row r="59" spans="1:78" ht="13.9" hidden="1" customHeight="1">
      <c r="A59" s="618" t="s">
        <v>46</v>
      </c>
      <c r="B59" s="619"/>
      <c r="C59" s="178"/>
      <c r="D59" s="182">
        <f>ССЫЛКИ!B3</f>
        <v>105</v>
      </c>
      <c r="E59" s="182">
        <f>ССЫЛКИ!C3</f>
        <v>590</v>
      </c>
      <c r="F59" s="182">
        <f>ССЫЛКИ!D3</f>
        <v>590</v>
      </c>
      <c r="G59" s="182">
        <f>ССЫЛКИ!E3</f>
        <v>11</v>
      </c>
      <c r="H59" s="182">
        <f>ССЫЛКИ!F3</f>
        <v>400</v>
      </c>
      <c r="I59" s="182">
        <f>ССЫЛКИ!G3</f>
        <v>200</v>
      </c>
      <c r="J59" s="182">
        <f>ССЫЛКИ!H3</f>
        <v>105</v>
      </c>
      <c r="K59" s="182">
        <f>ССЫЛКИ!I3</f>
        <v>590</v>
      </c>
      <c r="L59" s="182">
        <f>ССЫЛКИ!J3</f>
        <v>134</v>
      </c>
      <c r="M59" s="182">
        <f>ССЫЛКИ!K3</f>
        <v>79</v>
      </c>
      <c r="N59" s="182">
        <f>ССЫЛКИ!L3</f>
        <v>10</v>
      </c>
      <c r="O59" s="182">
        <f>ССЫЛКИ!M3</f>
        <v>300</v>
      </c>
      <c r="P59" s="182">
        <f>ССЫЛКИ!N3</f>
        <v>950</v>
      </c>
      <c r="Q59" s="182">
        <f>ССЫЛКИ!O3</f>
        <v>7.9494999999999996</v>
      </c>
      <c r="R59" s="182">
        <f>ССЫЛКИ!P3</f>
        <v>260</v>
      </c>
      <c r="S59" s="182">
        <f>ССЫЛКИ!Q3</f>
        <v>420</v>
      </c>
      <c r="T59" s="182">
        <f>ССЫЛКИ!R3</f>
        <v>240</v>
      </c>
      <c r="U59" s="182">
        <f>ССЫЛКИ!S3</f>
        <v>155</v>
      </c>
      <c r="V59" s="182">
        <f>ССЫЛКИ!T3</f>
        <v>300</v>
      </c>
      <c r="W59" s="182">
        <f>ССЫЛКИ!U3</f>
        <v>300</v>
      </c>
      <c r="X59" s="182">
        <f>ССЫЛКИ!V3</f>
        <v>400</v>
      </c>
      <c r="Y59" s="182">
        <f>ССЫЛКИ!W3</f>
        <v>50</v>
      </c>
      <c r="Z59" s="182">
        <f>ССЫЛКИ!X3</f>
        <v>210</v>
      </c>
      <c r="AA59" s="182">
        <f>ССЫЛКИ!Y3</f>
        <v>85</v>
      </c>
      <c r="AB59" s="182">
        <f>ССЫЛКИ!Z3</f>
        <v>100</v>
      </c>
      <c r="AC59" s="182">
        <f>ССЫЛКИ!AA3</f>
        <v>190</v>
      </c>
      <c r="AD59" s="182">
        <f>ССЫЛКИ!AB3</f>
        <v>440</v>
      </c>
      <c r="AE59" s="182">
        <f>ССЫЛКИ!AC3</f>
        <v>12.5</v>
      </c>
      <c r="AF59" s="182">
        <f>ССЫЛКИ!AD3</f>
        <v>70</v>
      </c>
      <c r="AG59" s="182">
        <f>ССЫЛКИ!AE3</f>
        <v>90</v>
      </c>
      <c r="AH59" s="182">
        <f>ССЫЛКИ!AF3</f>
        <v>70</v>
      </c>
      <c r="AI59" s="182">
        <f>ССЫЛКИ!AG3</f>
        <v>62</v>
      </c>
      <c r="AJ59" s="182">
        <f>ССЫЛКИ!AH3</f>
        <v>65</v>
      </c>
      <c r="AK59" s="182">
        <f>ССЫЛКИ!AI3</f>
        <v>70</v>
      </c>
      <c r="AL59" s="182">
        <f>ССЫЛКИ!AJ3</f>
        <v>75</v>
      </c>
      <c r="AM59" s="182">
        <f>ССЫЛКИ!AK3</f>
        <v>68</v>
      </c>
      <c r="AN59" s="182">
        <f>ССЫЛКИ!AL3</f>
        <v>120</v>
      </c>
      <c r="AO59" s="182">
        <f>ССЫЛКИ!AM3</f>
        <v>70</v>
      </c>
      <c r="AP59" s="182">
        <f>ССЫЛКИ!AN3</f>
        <v>190</v>
      </c>
      <c r="AQ59" s="182">
        <f>ССЫЛКИ!AO3</f>
        <v>420</v>
      </c>
      <c r="AR59" s="182">
        <f>ССЫЛКИ!AP3</f>
        <v>174</v>
      </c>
      <c r="AS59" s="182">
        <f>ССЫЛКИ!AQ3</f>
        <v>85</v>
      </c>
      <c r="AT59" s="182">
        <f>ССЫЛКИ!AR3</f>
        <v>970</v>
      </c>
      <c r="AU59" s="182">
        <f>ССЫЛКИ!AS3</f>
        <v>85</v>
      </c>
      <c r="AV59" s="182">
        <f>ССЫЛКИ!AT3</f>
        <v>95</v>
      </c>
      <c r="AW59" s="182">
        <f>ССЫЛКИ!AU3</f>
        <v>290</v>
      </c>
      <c r="AX59" s="182">
        <f>ССЫЛКИ!AV3</f>
        <v>330</v>
      </c>
      <c r="AY59" s="182">
        <f>ССЫЛКИ!AW3</f>
        <v>700</v>
      </c>
      <c r="AZ59" s="182">
        <f>ССЫЛКИ!AX3</f>
        <v>440</v>
      </c>
      <c r="BA59" s="182">
        <f>ССЫЛКИ!AY3</f>
        <v>185</v>
      </c>
      <c r="BB59" s="182">
        <f>ССЫЛКИ!AZ3</f>
        <v>240</v>
      </c>
      <c r="BC59" s="182">
        <f>ССЫЛКИ!BA3</f>
        <v>350</v>
      </c>
      <c r="BD59" s="182">
        <f>ССЫЛКИ!BB3</f>
        <v>50</v>
      </c>
      <c r="BE59" s="182">
        <f>ССЫЛКИ!BC3</f>
        <v>370</v>
      </c>
      <c r="BF59" s="182">
        <f>ССЫЛКИ!BD3</f>
        <v>55</v>
      </c>
      <c r="BG59" s="182">
        <f>ССЫЛКИ!BE3</f>
        <v>450</v>
      </c>
      <c r="BH59" s="182">
        <f>ССЫЛКИ!BF3</f>
        <v>440</v>
      </c>
      <c r="BI59" s="182">
        <f>ССЫЛКИ!BG3</f>
        <v>46</v>
      </c>
      <c r="BJ59" s="182">
        <f>ССЫЛКИ!BH3</f>
        <v>46</v>
      </c>
      <c r="BK59" s="182">
        <f>ССЫЛКИ!BI3</f>
        <v>35</v>
      </c>
      <c r="BL59" s="182">
        <f>ССЫЛКИ!BJ3</f>
        <v>60</v>
      </c>
      <c r="BM59" s="182">
        <f>ССЫЛКИ!BK3</f>
        <v>78</v>
      </c>
      <c r="BN59" s="182">
        <f>ССЫЛКИ!BL3</f>
        <v>110</v>
      </c>
      <c r="BO59" s="182">
        <f>ССЫЛКИ!BM3</f>
        <v>53</v>
      </c>
      <c r="BP59" s="182">
        <f>ССЫЛКИ!BN3</f>
        <v>200</v>
      </c>
      <c r="BQ59" s="182">
        <f>ССЫЛКИ!BO3</f>
        <v>200</v>
      </c>
      <c r="BR59" s="182">
        <f>ССЫЛКИ!BP3</f>
        <v>165</v>
      </c>
      <c r="BS59" s="182">
        <f>ССЫЛКИ!BQ3</f>
        <v>190</v>
      </c>
      <c r="BT59" s="182">
        <f>ССЫЛКИ!BR3</f>
        <v>300</v>
      </c>
      <c r="BU59" s="182">
        <f>ССЫЛКИ!BS3</f>
        <v>150</v>
      </c>
      <c r="BV59" s="182">
        <f>ССЫЛКИ!BT3</f>
        <v>110</v>
      </c>
      <c r="BW59" s="182">
        <f>ССЫЛКИ!BU3</f>
        <v>440</v>
      </c>
      <c r="BX59" s="182">
        <f>ССЫЛКИ!BV3</f>
        <v>58</v>
      </c>
      <c r="BY59" s="182">
        <f>ССЫЛКИ!BW3</f>
        <v>510</v>
      </c>
      <c r="BZ59" s="182">
        <f>ССЫЛКИ!BX3</f>
        <v>580</v>
      </c>
    </row>
    <row r="60" spans="1:78" ht="13.9" hidden="1" customHeight="1">
      <c r="A60" s="618" t="s">
        <v>56</v>
      </c>
      <c r="B60" s="619"/>
      <c r="C60" s="189">
        <f>SUM(D60:BZ60)</f>
        <v>7442</v>
      </c>
      <c r="D60" s="183">
        <f>D58*D59</f>
        <v>0</v>
      </c>
      <c r="E60" s="183">
        <f t="shared" ref="E60:BP60" si="26">E58*E59</f>
        <v>0</v>
      </c>
      <c r="F60" s="180">
        <f>F58*F59</f>
        <v>0</v>
      </c>
      <c r="G60" s="180">
        <f t="shared" si="26"/>
        <v>0</v>
      </c>
      <c r="H60" s="180">
        <f t="shared" si="26"/>
        <v>0</v>
      </c>
      <c r="I60" s="180">
        <f t="shared" si="26"/>
        <v>0</v>
      </c>
      <c r="J60" s="180">
        <f t="shared" si="26"/>
        <v>0</v>
      </c>
      <c r="K60" s="191">
        <f t="shared" si="26"/>
        <v>0</v>
      </c>
      <c r="L60" s="191">
        <f t="shared" si="26"/>
        <v>38.86</v>
      </c>
      <c r="M60" s="191">
        <f t="shared" si="26"/>
        <v>0</v>
      </c>
      <c r="N60" s="191">
        <f t="shared" si="26"/>
        <v>2.64</v>
      </c>
      <c r="O60" s="191">
        <f t="shared" si="26"/>
        <v>0</v>
      </c>
      <c r="P60" s="191">
        <f t="shared" si="26"/>
        <v>0</v>
      </c>
      <c r="Q60" s="191">
        <f t="shared" si="26"/>
        <v>0</v>
      </c>
      <c r="R60" s="191">
        <f t="shared" si="26"/>
        <v>0</v>
      </c>
      <c r="S60" s="191">
        <f t="shared" si="26"/>
        <v>0</v>
      </c>
      <c r="T60" s="191">
        <f t="shared" si="26"/>
        <v>0</v>
      </c>
      <c r="U60" s="191">
        <f t="shared" si="26"/>
        <v>0</v>
      </c>
      <c r="V60" s="191">
        <f t="shared" si="26"/>
        <v>0</v>
      </c>
      <c r="W60" s="191">
        <f t="shared" si="26"/>
        <v>0</v>
      </c>
      <c r="X60" s="191">
        <f t="shared" si="26"/>
        <v>0</v>
      </c>
      <c r="Y60" s="191">
        <f t="shared" si="26"/>
        <v>0</v>
      </c>
      <c r="Z60" s="191">
        <f t="shared" si="26"/>
        <v>0</v>
      </c>
      <c r="AA60" s="191">
        <f t="shared" si="26"/>
        <v>0</v>
      </c>
      <c r="AB60" s="191">
        <f t="shared" si="26"/>
        <v>0</v>
      </c>
      <c r="AC60" s="191">
        <f t="shared" si="26"/>
        <v>0</v>
      </c>
      <c r="AD60" s="191">
        <f t="shared" si="26"/>
        <v>0</v>
      </c>
      <c r="AE60" s="191">
        <f t="shared" si="26"/>
        <v>0</v>
      </c>
      <c r="AF60" s="191">
        <f t="shared" si="26"/>
        <v>0</v>
      </c>
      <c r="AG60" s="191">
        <f t="shared" si="26"/>
        <v>0</v>
      </c>
      <c r="AH60" s="191">
        <f t="shared" si="26"/>
        <v>0</v>
      </c>
      <c r="AI60" s="191">
        <f t="shared" si="26"/>
        <v>0</v>
      </c>
      <c r="AJ60" s="191">
        <f t="shared" si="26"/>
        <v>0</v>
      </c>
      <c r="AK60" s="191">
        <f t="shared" si="26"/>
        <v>0</v>
      </c>
      <c r="AL60" s="191">
        <f t="shared" si="26"/>
        <v>0</v>
      </c>
      <c r="AM60" s="191">
        <f t="shared" si="26"/>
        <v>0</v>
      </c>
      <c r="AN60" s="191">
        <f t="shared" si="26"/>
        <v>360</v>
      </c>
      <c r="AO60" s="191">
        <f t="shared" si="26"/>
        <v>0</v>
      </c>
      <c r="AP60" s="191">
        <f t="shared" si="26"/>
        <v>0</v>
      </c>
      <c r="AQ60" s="191">
        <f t="shared" si="26"/>
        <v>0</v>
      </c>
      <c r="AR60" s="191">
        <f t="shared" si="26"/>
        <v>3480</v>
      </c>
      <c r="AS60" s="191">
        <f t="shared" si="26"/>
        <v>0</v>
      </c>
      <c r="AT60" s="191">
        <f t="shared" si="26"/>
        <v>0</v>
      </c>
      <c r="AU60" s="191">
        <f t="shared" si="26"/>
        <v>0</v>
      </c>
      <c r="AV60" s="191">
        <f t="shared" si="26"/>
        <v>598.5</v>
      </c>
      <c r="AW60" s="191">
        <f t="shared" si="26"/>
        <v>0</v>
      </c>
      <c r="AX60" s="191">
        <f t="shared" si="26"/>
        <v>330</v>
      </c>
      <c r="AY60" s="191">
        <f t="shared" si="26"/>
        <v>0</v>
      </c>
      <c r="AZ60" s="191">
        <f t="shared" si="26"/>
        <v>0</v>
      </c>
      <c r="BA60" s="191">
        <f t="shared" si="26"/>
        <v>0</v>
      </c>
      <c r="BB60" s="191">
        <f t="shared" si="26"/>
        <v>0</v>
      </c>
      <c r="BC60" s="191">
        <f t="shared" si="26"/>
        <v>0</v>
      </c>
      <c r="BD60" s="191">
        <f t="shared" si="26"/>
        <v>0</v>
      </c>
      <c r="BE60" s="191">
        <f t="shared" si="26"/>
        <v>0</v>
      </c>
      <c r="BF60" s="191">
        <f t="shared" si="26"/>
        <v>0</v>
      </c>
      <c r="BG60" s="191">
        <f t="shared" si="26"/>
        <v>0</v>
      </c>
      <c r="BH60" s="191">
        <f t="shared" si="26"/>
        <v>0</v>
      </c>
      <c r="BI60" s="191">
        <f t="shared" si="26"/>
        <v>0</v>
      </c>
      <c r="BJ60" s="191">
        <f t="shared" si="26"/>
        <v>0</v>
      </c>
      <c r="BK60" s="191">
        <f t="shared" si="26"/>
        <v>0</v>
      </c>
      <c r="BL60" s="191">
        <f t="shared" si="26"/>
        <v>0</v>
      </c>
      <c r="BM60" s="191">
        <f t="shared" si="26"/>
        <v>0</v>
      </c>
      <c r="BN60" s="191">
        <f t="shared" si="26"/>
        <v>0</v>
      </c>
      <c r="BO60" s="191">
        <f t="shared" si="26"/>
        <v>0</v>
      </c>
      <c r="BP60" s="191">
        <f t="shared" si="26"/>
        <v>2400</v>
      </c>
      <c r="BQ60" s="191">
        <f t="shared" ref="BQ60:BW60" si="27">BQ58*BQ59</f>
        <v>0</v>
      </c>
      <c r="BR60" s="191">
        <f t="shared" si="27"/>
        <v>0</v>
      </c>
      <c r="BS60" s="191">
        <f t="shared" si="27"/>
        <v>0</v>
      </c>
      <c r="BT60" s="191">
        <f t="shared" si="27"/>
        <v>0</v>
      </c>
      <c r="BU60" s="191">
        <f t="shared" si="27"/>
        <v>0</v>
      </c>
      <c r="BV60" s="191">
        <f>BV58*BV59</f>
        <v>0</v>
      </c>
      <c r="BW60" s="191">
        <f t="shared" si="27"/>
        <v>0</v>
      </c>
      <c r="BX60" s="191">
        <f>BX58*BX59</f>
        <v>232</v>
      </c>
      <c r="BY60" s="191">
        <f>BY58*BY59</f>
        <v>0</v>
      </c>
      <c r="BZ60" s="191">
        <f>BZ58*BZ59</f>
        <v>0</v>
      </c>
    </row>
    <row r="61" spans="1:78" ht="13.9" hidden="1" customHeight="1">
      <c r="A61" s="618" t="s">
        <v>57</v>
      </c>
      <c r="B61" s="620"/>
      <c r="C61" s="190">
        <f>C60/C57</f>
        <v>74.42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</row>
    <row r="62" spans="1:78" ht="13.9" hidden="1" customHeight="1">
      <c r="B62" s="1"/>
      <c r="D62" s="1"/>
      <c r="E62" s="1"/>
      <c r="F62" s="1"/>
      <c r="G62" s="1">
        <f ca="1">SUMPRODUCT(SIGN(CELL("width",OFFSET(D52,,N(INDEX(COLUMN(D52:BZ52)-COLUMN(D52),))))),D52:BZ52)</f>
        <v>7442</v>
      </c>
      <c r="H62" s="1"/>
      <c r="I62" s="1"/>
      <c r="J62" s="1">
        <f>ROUND((((71.71-C53))*100+SUM(N39:N41)),4)</f>
        <v>-268.36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5" t="s">
        <v>58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5" t="s">
        <v>59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2:B42"/>
    <mergeCell ref="A59:B59"/>
    <mergeCell ref="A60:B60"/>
    <mergeCell ref="A61:B61"/>
    <mergeCell ref="A52:B52"/>
    <mergeCell ref="A53:B53"/>
    <mergeCell ref="A55:B55"/>
    <mergeCell ref="A56:B56"/>
    <mergeCell ref="A57:B57"/>
    <mergeCell ref="A37:B38"/>
    <mergeCell ref="D37:BX37"/>
    <mergeCell ref="A33:B33"/>
    <mergeCell ref="A34:B34"/>
    <mergeCell ref="A58:B58"/>
    <mergeCell ref="A51:B51"/>
    <mergeCell ref="A47:B47"/>
    <mergeCell ref="A48:B48"/>
    <mergeCell ref="A49:B49"/>
    <mergeCell ref="A50:B50"/>
    <mergeCell ref="A39:B39"/>
    <mergeCell ref="A40:B40"/>
    <mergeCell ref="A43:B43"/>
    <mergeCell ref="A44:B44"/>
    <mergeCell ref="A45:B45"/>
    <mergeCell ref="A41:B41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1:B11"/>
    <mergeCell ref="A14:B14"/>
    <mergeCell ref="A12:B12"/>
    <mergeCell ref="A13:B13"/>
    <mergeCell ref="A10:B10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6">
    <tabColor rgb="FF00B050"/>
    <pageSetUpPr fitToPage="1"/>
  </sheetPr>
  <dimension ref="A1:BY77"/>
  <sheetViews>
    <sheetView showZeros="0" topLeftCell="J1" zoomScale="70" zoomScaleNormal="70" workbookViewId="0">
      <selection activeCell="AE40" sqref="AE40"/>
    </sheetView>
  </sheetViews>
  <sheetFormatPr defaultColWidth="12.625" defaultRowHeight="14.25"/>
  <cols>
    <col min="1" max="1" width="10" style="108" bestFit="1" customWidth="1"/>
    <col min="2" max="2" width="7" customWidth="1"/>
    <col min="3" max="4" width="8.375" bestFit="1" customWidth="1"/>
    <col min="5" max="5" width="8.375" hidden="1" customWidth="1"/>
    <col min="6" max="7" width="7" hidden="1" customWidth="1"/>
    <col min="8" max="8" width="7.375" bestFit="1" customWidth="1"/>
    <col min="9" max="9" width="8.375" bestFit="1" customWidth="1"/>
    <col min="10" max="10" width="7" bestFit="1" customWidth="1"/>
    <col min="11" max="11" width="6.375" bestFit="1" customWidth="1"/>
    <col min="12" max="12" width="7" bestFit="1" customWidth="1"/>
    <col min="13" max="13" width="7" hidden="1" customWidth="1"/>
    <col min="14" max="14" width="7" bestFit="1" customWidth="1"/>
    <col min="15" max="15" width="8.375" bestFit="1" customWidth="1"/>
    <col min="16" max="16" width="7.5" bestFit="1" customWidth="1"/>
    <col min="17" max="17" width="8.625" bestFit="1" customWidth="1"/>
    <col min="18" max="18" width="7.5" bestFit="1" customWidth="1"/>
    <col min="19" max="19" width="7" hidden="1" customWidth="1"/>
    <col min="20" max="20" width="7" bestFit="1" customWidth="1"/>
    <col min="21" max="22" width="7" hidden="1" customWidth="1"/>
    <col min="23" max="23" width="6.375" hidden="1" customWidth="1"/>
    <col min="24" max="24" width="7" hidden="1" customWidth="1"/>
    <col min="25" max="25" width="7.375" bestFit="1" customWidth="1"/>
    <col min="26" max="26" width="7.375" hidden="1" customWidth="1"/>
    <col min="27" max="27" width="7" bestFit="1" customWidth="1"/>
    <col min="28" max="28" width="8.375" bestFit="1" customWidth="1"/>
    <col min="29" max="29" width="8.625" hidden="1" customWidth="1"/>
    <col min="30" max="30" width="6.375" bestFit="1" customWidth="1"/>
    <col min="31" max="31" width="7" bestFit="1" customWidth="1"/>
    <col min="32" max="32" width="6.375" hidden="1" customWidth="1"/>
    <col min="33" max="34" width="6" hidden="1" customWidth="1"/>
    <col min="35" max="35" width="6.375" hidden="1" customWidth="1"/>
    <col min="36" max="36" width="6.375" bestFit="1" customWidth="1"/>
    <col min="37" max="37" width="6" hidden="1" customWidth="1"/>
    <col min="38" max="38" width="7.375" bestFit="1" customWidth="1"/>
    <col min="39" max="39" width="6.375" bestFit="1" customWidth="1"/>
    <col min="40" max="41" width="7" hidden="1" customWidth="1"/>
    <col min="42" max="42" width="7.375" bestFit="1" customWidth="1"/>
    <col min="43" max="43" width="6.375" hidden="1" customWidth="1"/>
    <col min="44" max="44" width="7" bestFit="1" customWidth="1"/>
    <col min="45" max="45" width="6" hidden="1" customWidth="1"/>
    <col min="46" max="46" width="7.375" bestFit="1" customWidth="1"/>
    <col min="47" max="47" width="7" hidden="1" customWidth="1"/>
    <col min="48" max="48" width="7" bestFit="1" customWidth="1"/>
    <col min="49" max="49" width="7" hidden="1" customWidth="1"/>
    <col min="50" max="50" width="7.375" bestFit="1" customWidth="1"/>
    <col min="51" max="51" width="7" hidden="1" customWidth="1"/>
    <col min="52" max="52" width="7.375" bestFit="1" customWidth="1"/>
    <col min="53" max="53" width="7" hidden="1" customWidth="1"/>
    <col min="54" max="54" width="7.375" hidden="1" customWidth="1"/>
    <col min="55" max="55" width="7.375" bestFit="1" customWidth="1"/>
    <col min="56" max="57" width="7" hidden="1" customWidth="1"/>
    <col min="58" max="58" width="8.375" bestFit="1" customWidth="1"/>
    <col min="59" max="60" width="7.375" bestFit="1" customWidth="1"/>
    <col min="61" max="61" width="6.375" bestFit="1" customWidth="1"/>
    <col min="62" max="62" width="7.375" bestFit="1" customWidth="1"/>
    <col min="63" max="64" width="7" hidden="1" customWidth="1"/>
    <col min="65" max="65" width="6.375" bestFit="1" customWidth="1"/>
    <col min="66" max="66" width="8.375" bestFit="1" customWidth="1"/>
    <col min="67" max="67" width="7.375" hidden="1" customWidth="1"/>
    <col min="68" max="68" width="7" hidden="1" customWidth="1"/>
    <col min="69" max="69" width="7.375" hidden="1" customWidth="1"/>
    <col min="70" max="71" width="7" hidden="1" customWidth="1"/>
    <col min="72" max="74" width="7.375" bestFit="1" customWidth="1"/>
    <col min="75" max="75" width="7" hidden="1" customWidth="1"/>
    <col min="76" max="76" width="8.375" hidden="1" customWidth="1"/>
    <col min="77" max="77" width="11" customWidth="1"/>
  </cols>
  <sheetData>
    <row r="1" spans="1:77" ht="61.9" customHeight="1">
      <c r="A1" s="729" t="s">
        <v>365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30"/>
      <c r="AX1" s="730"/>
      <c r="AY1" s="730"/>
      <c r="AZ1" s="730"/>
      <c r="BA1" s="730"/>
      <c r="BB1" s="730"/>
      <c r="BC1" s="730"/>
      <c r="BD1" s="730"/>
      <c r="BE1" s="730"/>
      <c r="BF1" s="730"/>
      <c r="BG1" s="730"/>
      <c r="BH1" s="730"/>
    </row>
    <row r="2" spans="1:77" ht="24" customHeight="1">
      <c r="A2" s="731" t="str">
        <f>'Автомат. ввод'!N10</f>
        <v>МКОУ " _________________ СОШ"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732"/>
      <c r="AJ2" s="732"/>
      <c r="AK2" s="732"/>
      <c r="AL2" s="732"/>
      <c r="AM2" s="732"/>
      <c r="AN2" s="732"/>
      <c r="AO2" s="732"/>
      <c r="AP2" s="732"/>
      <c r="AQ2" s="732"/>
      <c r="AR2" s="732"/>
      <c r="AS2" s="732"/>
      <c r="AT2" s="732"/>
      <c r="AU2" s="732"/>
      <c r="AV2" s="732"/>
      <c r="AW2" s="732"/>
      <c r="AX2" s="732"/>
      <c r="AY2" s="732"/>
      <c r="AZ2" s="732"/>
      <c r="BA2" s="732"/>
      <c r="BB2" s="732"/>
      <c r="BC2" s="732"/>
      <c r="BD2" s="732"/>
      <c r="BE2" s="732"/>
      <c r="BF2" s="732"/>
      <c r="BG2" s="732"/>
      <c r="BH2" s="732"/>
    </row>
    <row r="3" spans="1:77" ht="106.5">
      <c r="A3" s="47" t="s">
        <v>71</v>
      </c>
      <c r="B3" s="67" t="str">
        <f>ССЫЛКИ!B2</f>
        <v>Вермишель</v>
      </c>
      <c r="C3" s="67" t="str">
        <f>ССЫЛКИ!C2</f>
        <v>Люля полуфаб-т (кг)</v>
      </c>
      <c r="D3" s="219" t="str">
        <f>ССЫЛКИ!D2</f>
        <v>Котлета говяжья полуф-т (кг)</v>
      </c>
      <c r="E3" s="27" t="str">
        <f>ССЫЛКИ!E2</f>
        <v>Какао (Фунтик) (шт)</v>
      </c>
      <c r="F3" s="27" t="str">
        <f>ССЫЛКИ!F2</f>
        <v>Какао порошок</v>
      </c>
      <c r="G3" s="27" t="str">
        <f>ССЫЛКИ!G2</f>
        <v>Кисель фруктовый</v>
      </c>
      <c r="H3" s="27" t="str">
        <f>ССЫЛКИ!H2</f>
        <v>Макароны</v>
      </c>
      <c r="I3" s="27" t="str">
        <f>ССЫЛКИ!I2</f>
        <v>Тефтели говяжьи (кг)</v>
      </c>
      <c r="J3" s="27" t="str">
        <f>ССЫЛКИ!J2</f>
        <v>Масло растительное</v>
      </c>
      <c r="K3" s="27" t="str">
        <f>ССЫЛКИ!K2</f>
        <v>Сахар</v>
      </c>
      <c r="L3" s="27" t="str">
        <f>ССЫЛКИ!L2</f>
        <v>Соль иодир.</v>
      </c>
      <c r="M3" s="27" t="str">
        <f>ССЫЛКИ!M2</f>
        <v>Сухофрукты</v>
      </c>
      <c r="N3" s="27" t="str">
        <f>ССЫЛКИ!N2</f>
        <v>Чай</v>
      </c>
      <c r="O3" s="27" t="str">
        <f>ССЫЛКИ!O2</f>
        <v>Яйцо куриное (штук)</v>
      </c>
      <c r="P3" s="27" t="str">
        <f>ССЫЛКИ!P2</f>
        <v>Вафли</v>
      </c>
      <c r="Q3" s="27" t="str">
        <f>ССЫЛКИ!Q2</f>
        <v>Кексы бездрожжевые (кг.)</v>
      </c>
      <c r="R3" s="27" t="str">
        <f>ССЫЛКИ!R2</f>
        <v>Печенье</v>
      </c>
      <c r="S3" s="27" t="str">
        <f>ССЫЛКИ!S2</f>
        <v>Пряники</v>
      </c>
      <c r="T3" s="27" t="str">
        <f>ССЫЛКИ!T2</f>
        <v>Горошек зеленый конс.</v>
      </c>
      <c r="U3" s="27" t="str">
        <f>ССЫЛКИ!U2</f>
        <v>Кукуруза консервы</v>
      </c>
      <c r="V3" s="27" t="str">
        <f>ССЫЛКИ!V2</f>
        <v>Огурцы маринованые</v>
      </c>
      <c r="W3" s="27" t="str">
        <f>ССЫЛКИ!W2</f>
        <v>Мука высшего сорт</v>
      </c>
      <c r="X3" s="27" t="str">
        <f>ССЫЛКИ!X2</f>
        <v>Повидло</v>
      </c>
      <c r="Y3" s="27" t="str">
        <f>ССЫЛКИ!Y2</f>
        <v>Сок фруктовый светлый</v>
      </c>
      <c r="Z3" s="27" t="str">
        <f>ССЫЛКИ!Z2</f>
        <v>Сок фруктовый с мякотью</v>
      </c>
      <c r="AA3" s="27" t="str">
        <f>ССЫЛКИ!AA2</f>
        <v>Томатная паста</v>
      </c>
      <c r="AB3" s="27" t="str">
        <f>ССЫЛКИ!AB2</f>
        <v>Котлета рыбная полуф-т (кг)</v>
      </c>
      <c r="AC3" s="27" t="str">
        <f>ССЫЛКИ!AC2</f>
        <v>Фрикадельки рыбные  полуф-т (кг)</v>
      </c>
      <c r="AD3" s="27" t="str">
        <f>ССЫЛКИ!AD2</f>
        <v>Крупа гороховая</v>
      </c>
      <c r="AE3" s="27" t="str">
        <f>ССЫЛКИ!AE2</f>
        <v>Крупа гречневая</v>
      </c>
      <c r="AF3" s="27" t="str">
        <f>ССЫЛКИ!AF2</f>
        <v>Крупа кукурузная</v>
      </c>
      <c r="AG3" s="27" t="str">
        <f>ССЫЛКИ!AG2</f>
        <v>Крупа манная</v>
      </c>
      <c r="AH3" s="27" t="str">
        <f>ССЫЛКИ!AH2</f>
        <v>Крупа овсяная</v>
      </c>
      <c r="AI3" s="27" t="str">
        <f>ССЫЛКИ!AI2</f>
        <v>Крупа перловая</v>
      </c>
      <c r="AJ3" s="27" t="str">
        <f>ССЫЛКИ!AJ2</f>
        <v>Крупа пшеничная</v>
      </c>
      <c r="AK3" s="27" t="str">
        <f>ССЫЛКИ!AK2</f>
        <v>Крупа пшено шлифованное</v>
      </c>
      <c r="AL3" s="27" t="str">
        <f>ССЫЛКИ!AL2</f>
        <v>Крупа рисовая</v>
      </c>
      <c r="AM3" s="27" t="str">
        <f>ССЫЛКИ!AM2</f>
        <v>Крупа ячневая</v>
      </c>
      <c r="AN3" s="27" t="str">
        <f>ССЫЛКИ!AN2</f>
        <v>Фасоль</v>
      </c>
      <c r="AO3" s="27" t="str">
        <f>ССЫЛКИ!AO2</f>
        <v>Курага сушеная</v>
      </c>
      <c r="AP3" s="27" t="str">
        <f>ССЫЛКИ!AP2</f>
        <v>БИО йогурт 2.5</v>
      </c>
      <c r="AQ3" s="27" t="str">
        <f>ССЫЛКИ!AQ2</f>
        <v>Кефир</v>
      </c>
      <c r="AR3" s="27" t="str">
        <f>ССЫЛКИ!AR2</f>
        <v>Масло сливочное</v>
      </c>
      <c r="AS3" s="27" t="str">
        <f>ССЫЛКИ!AS2</f>
        <v>Молоко разливное</v>
      </c>
      <c r="AT3" s="27" t="str">
        <f>ССЫЛКИ!AT2</f>
        <v>Молоко пастеризованное  2,5</v>
      </c>
      <c r="AU3" s="27" t="str">
        <f>ССЫЛКИ!AU2</f>
        <v>Сгущенное молоко</v>
      </c>
      <c r="AV3" s="27" t="str">
        <f>ССЫЛКИ!AV2</f>
        <v>Сметана</v>
      </c>
      <c r="AW3" s="27" t="str">
        <f>ССЫЛКИ!AW2</f>
        <v>Сыр Российский</v>
      </c>
      <c r="AX3" s="27" t="str">
        <f>ССЫЛКИ!AX2</f>
        <v>Биточки куриные (кг)</v>
      </c>
      <c r="AY3" s="27" t="str">
        <f>ССЫЛКИ!AY2</f>
        <v>Тушка куринная</v>
      </c>
      <c r="AZ3" s="27" t="str">
        <f>ССЫЛКИ!AZ2</f>
        <v>Бедро куриное</v>
      </c>
      <c r="BA3" s="27" t="str">
        <f>ССЫЛКИ!BA2</f>
        <v>Фарш говяжий</v>
      </c>
      <c r="BB3" s="27" t="str">
        <f>ССЫЛКИ!BB2</f>
        <v>Баклажаны свежие</v>
      </c>
      <c r="BC3" s="27" t="str">
        <f>ССЫЛКИ!BC2</f>
        <v>Грудка куриная</v>
      </c>
      <c r="BD3" s="27" t="str">
        <f>ССЫЛКИ!BD2</f>
        <v xml:space="preserve">Перец болгарский </v>
      </c>
      <c r="BE3" s="27" t="str">
        <f>ССЫЛКИ!BE2</f>
        <v xml:space="preserve">Зелень разная </v>
      </c>
      <c r="BF3" s="27" t="str">
        <f>ССЫЛКИ!BF2</f>
        <v>Котлета куриная полуфаб-т (кг)</v>
      </c>
      <c r="BG3" s="27" t="str">
        <f>ССЫЛКИ!BG2</f>
        <v>Капуста</v>
      </c>
      <c r="BH3" s="27" t="str">
        <f>ССЫЛКИ!BH2</f>
        <v>Картофель</v>
      </c>
      <c r="BI3" s="27" t="str">
        <f>ССЫЛКИ!BI2</f>
        <v>Лук репчатый</v>
      </c>
      <c r="BJ3" s="27" t="str">
        <f>ССЫЛКИ!BJ2</f>
        <v>Морковь</v>
      </c>
      <c r="BK3" s="27" t="str">
        <f>ССЫЛКИ!BK2</f>
        <v>Огурцы свежие</v>
      </c>
      <c r="BL3" s="27" t="str">
        <f>ССЫЛКИ!BL2</f>
        <v xml:space="preserve">Помидоры свежие </v>
      </c>
      <c r="BM3" s="27" t="str">
        <f>ССЫЛКИ!BM2</f>
        <v>Свекла столовая</v>
      </c>
      <c r="BN3" s="27" t="str">
        <f>ССЫЛКИ!BN2</f>
        <v>Вареники полуфаб-т (кг)</v>
      </c>
      <c r="BO3" s="27" t="str">
        <f>ССЫЛКИ!BO2</f>
        <v>Апельсины</v>
      </c>
      <c r="BP3" s="27" t="str">
        <f>ССЫЛКИ!BP2</f>
        <v>Бананы</v>
      </c>
      <c r="BQ3" s="27" t="str">
        <f>ССЫЛКИ!BQ2</f>
        <v>Груши</v>
      </c>
      <c r="BR3" s="27" t="str">
        <f>ССЫЛКИ!BR2</f>
        <v>Лимонная кислота</v>
      </c>
      <c r="BS3" s="27" t="str">
        <f>ССЫЛКИ!BS2</f>
        <v>Мандарины</v>
      </c>
      <c r="BT3" s="27" t="str">
        <f>ССЫЛКИ!BT2</f>
        <v>Яблоки</v>
      </c>
      <c r="BU3" s="27" t="str">
        <f>ССЫЛКИ!BU2</f>
        <v>Тефтели куриные</v>
      </c>
      <c r="BV3" s="27" t="str">
        <f>ССЫЛКИ!BV2</f>
        <v>Хлеб пшеничный</v>
      </c>
      <c r="BW3" s="27" t="str">
        <f>ССЫЛКИ!BW2</f>
        <v>Мини рулеты (бисквитные)</v>
      </c>
      <c r="BX3" s="27" t="str">
        <f>ССЫЛКИ!BX2</f>
        <v>Зефир в шоколаде (кг)</v>
      </c>
      <c r="BY3" s="27" t="s">
        <v>72</v>
      </c>
    </row>
    <row r="4" spans="1:77" ht="15">
      <c r="A4" s="479">
        <v>45566</v>
      </c>
      <c r="B4" s="480">
        <f>'01'!D31+'01'!D58</f>
        <v>0</v>
      </c>
      <c r="C4" s="480">
        <f>'01'!E31+'01'!E58</f>
        <v>0</v>
      </c>
      <c r="D4" s="480">
        <f>'01'!F31+'01'!F58</f>
        <v>12</v>
      </c>
      <c r="E4" s="480">
        <f>'01'!G31+'01'!G58</f>
        <v>0</v>
      </c>
      <c r="F4" s="480">
        <f>'01'!H31+'01'!H58</f>
        <v>0</v>
      </c>
      <c r="G4" s="480">
        <f>'01'!I31+'01'!I58</f>
        <v>0</v>
      </c>
      <c r="H4" s="480">
        <f>'01'!J31+'01'!J58</f>
        <v>0</v>
      </c>
      <c r="I4" s="480">
        <f>'01'!K31+'01'!K58</f>
        <v>0</v>
      </c>
      <c r="J4" s="480">
        <f>'01'!L31+'01'!L58</f>
        <v>1.06</v>
      </c>
      <c r="K4" s="480">
        <f>'01'!M31+'01'!M58</f>
        <v>1</v>
      </c>
      <c r="L4" s="480">
        <f>'01'!N31+'01'!N58</f>
        <v>0.49099999999999999</v>
      </c>
      <c r="M4" s="480">
        <f>'01'!O31+'01'!O58</f>
        <v>0</v>
      </c>
      <c r="N4" s="480">
        <f>'01'!P31+'01'!P58</f>
        <v>0.1</v>
      </c>
      <c r="O4" s="480">
        <f>'01'!Q31+'01'!Q58</f>
        <v>100</v>
      </c>
      <c r="P4" s="480">
        <f>'01'!R31+'01'!R58</f>
        <v>0</v>
      </c>
      <c r="Q4" s="480">
        <f>'01'!S31+'01'!S58</f>
        <v>0</v>
      </c>
      <c r="R4" s="480">
        <f>'01'!T31+'01'!T58</f>
        <v>0</v>
      </c>
      <c r="S4" s="480">
        <f>'01'!U31+'01'!U58</f>
        <v>0</v>
      </c>
      <c r="T4" s="480">
        <f>'01'!V31+'01'!V58</f>
        <v>0</v>
      </c>
      <c r="U4" s="480">
        <f>'01'!W31+'01'!W58</f>
        <v>0</v>
      </c>
      <c r="V4" s="480">
        <f>'01'!X31+'01'!X58</f>
        <v>0</v>
      </c>
      <c r="W4" s="480">
        <f>'01'!Y31+'01'!Y58</f>
        <v>0</v>
      </c>
      <c r="X4" s="480">
        <f>'01'!Z31+'01'!Z58</f>
        <v>0</v>
      </c>
      <c r="Y4" s="480">
        <f>'01'!AA31+'01'!AA58</f>
        <v>20.100000000000001</v>
      </c>
      <c r="Z4" s="480">
        <f>'01'!AB31+'01'!AB58</f>
        <v>0</v>
      </c>
      <c r="AA4" s="480">
        <f>'01'!AC31+'01'!AC58</f>
        <v>0.4</v>
      </c>
      <c r="AB4" s="480">
        <f>'01'!AD31+'01'!AD58</f>
        <v>0</v>
      </c>
      <c r="AC4" s="480">
        <f>'01'!AE31+'01'!AE58</f>
        <v>0</v>
      </c>
      <c r="AD4" s="480">
        <f>'01'!AF31+'01'!AF58</f>
        <v>0</v>
      </c>
      <c r="AE4" s="480">
        <f>'01'!AG31+'01'!AG58</f>
        <v>7</v>
      </c>
      <c r="AF4" s="480">
        <f>'01'!AH31+'01'!AH58</f>
        <v>0</v>
      </c>
      <c r="AG4" s="480">
        <f>'01'!AI31+'01'!AI58</f>
        <v>0</v>
      </c>
      <c r="AH4" s="480">
        <f>'01'!AJ31+'01'!AJ58</f>
        <v>0</v>
      </c>
      <c r="AI4" s="480">
        <f>'01'!AK31+'01'!AK58</f>
        <v>0</v>
      </c>
      <c r="AJ4" s="480">
        <f>'01'!AL31+'01'!AL58</f>
        <v>0</v>
      </c>
      <c r="AK4" s="480">
        <f>'01'!AM31+'01'!AM58</f>
        <v>0</v>
      </c>
      <c r="AL4" s="480">
        <f>'01'!AN31+'01'!AN58</f>
        <v>0</v>
      </c>
      <c r="AM4" s="480">
        <f>'01'!AO31+'01'!AO58</f>
        <v>4.5999999999999996</v>
      </c>
      <c r="AN4" s="480">
        <f>'01'!AP31+'01'!AP58</f>
        <v>0</v>
      </c>
      <c r="AO4" s="480">
        <f>'01'!AQ31+'01'!AQ58</f>
        <v>0</v>
      </c>
      <c r="AP4" s="480">
        <f>'01'!AR31+'01'!AR58</f>
        <v>0</v>
      </c>
      <c r="AQ4" s="480">
        <f>'01'!AS31+'01'!AS58</f>
        <v>0</v>
      </c>
      <c r="AR4" s="480">
        <f>'01'!AT31+'01'!AT58</f>
        <v>1.7</v>
      </c>
      <c r="AS4" s="480">
        <f>'01'!AU31+'01'!AU58</f>
        <v>0</v>
      </c>
      <c r="AT4" s="480">
        <f>'01'!AV31+'01'!AV58</f>
        <v>0</v>
      </c>
      <c r="AU4" s="480">
        <f>'01'!AW31+'01'!AW58</f>
        <v>0</v>
      </c>
      <c r="AV4" s="480">
        <f>'01'!AX31+'01'!AX58</f>
        <v>0.2</v>
      </c>
      <c r="AW4" s="480">
        <f>'01'!AY31+'01'!AY58</f>
        <v>0</v>
      </c>
      <c r="AX4" s="480">
        <f>'01'!AZ31+'01'!AZ58</f>
        <v>0</v>
      </c>
      <c r="AY4" s="480">
        <f>'01'!BA31+'01'!BA58</f>
        <v>0</v>
      </c>
      <c r="AZ4" s="480">
        <f>'01'!BB31+'01'!BB58</f>
        <v>5.6</v>
      </c>
      <c r="BA4" s="480">
        <f>'01'!BC31+'01'!BC58</f>
        <v>0</v>
      </c>
      <c r="BB4" s="480">
        <f>'01'!BD31+'01'!BD58</f>
        <v>0</v>
      </c>
      <c r="BC4" s="480">
        <f>'01'!BE31+'01'!BE58</f>
        <v>0</v>
      </c>
      <c r="BD4" s="480">
        <f>'01'!BF31+'01'!BF58</f>
        <v>0</v>
      </c>
      <c r="BE4" s="480">
        <f>'01'!BG31+'01'!BG58</f>
        <v>0</v>
      </c>
      <c r="BF4" s="480">
        <f>'01'!BH31+'01'!BH58</f>
        <v>0</v>
      </c>
      <c r="BG4" s="480">
        <f>'01'!BI31+'01'!BI58</f>
        <v>2.9</v>
      </c>
      <c r="BH4" s="480">
        <f>'01'!BJ31+'01'!BJ58</f>
        <v>3.2</v>
      </c>
      <c r="BI4" s="480">
        <f>'01'!BK31+'01'!BK58</f>
        <v>1</v>
      </c>
      <c r="BJ4" s="480">
        <f>'01'!BL31+'01'!BL58</f>
        <v>1</v>
      </c>
      <c r="BK4" s="480">
        <f>'01'!BM31+'01'!BM58</f>
        <v>0</v>
      </c>
      <c r="BL4" s="480">
        <f>'01'!BN31+'01'!BN58</f>
        <v>0</v>
      </c>
      <c r="BM4" s="480">
        <f>'01'!BO31+'01'!BO58</f>
        <v>1</v>
      </c>
      <c r="BN4" s="480">
        <f>'01'!BP31+'01'!BP58</f>
        <v>0</v>
      </c>
      <c r="BO4" s="480">
        <f>'01'!BQ31+'01'!BQ58</f>
        <v>0</v>
      </c>
      <c r="BP4" s="480">
        <f>'01'!BR31+'01'!BR58</f>
        <v>0</v>
      </c>
      <c r="BQ4" s="480">
        <f>'01'!BS31+'01'!BS58</f>
        <v>0</v>
      </c>
      <c r="BR4" s="480">
        <f>'01'!BT31+'01'!BT58</f>
        <v>0</v>
      </c>
      <c r="BS4" s="480">
        <f>'01'!BU31+'01'!BU58</f>
        <v>0</v>
      </c>
      <c r="BT4" s="480">
        <f>'01'!BV31+'01'!BV58</f>
        <v>0</v>
      </c>
      <c r="BU4" s="480">
        <f>'01'!BW31+'01'!BW58</f>
        <v>0</v>
      </c>
      <c r="BV4" s="480">
        <f>'01'!BX31+'01'!BX58</f>
        <v>8</v>
      </c>
      <c r="BW4" s="480">
        <f>'01'!BY31+'01'!BY58</f>
        <v>0</v>
      </c>
      <c r="BX4" s="480">
        <f>'01'!BZ31+'01'!BZ58</f>
        <v>0</v>
      </c>
      <c r="BY4" s="481">
        <f>'01'!C33+'01'!C60</f>
        <v>14884</v>
      </c>
    </row>
    <row r="5" spans="1:77" ht="15">
      <c r="A5" s="479">
        <v>45567</v>
      </c>
      <c r="B5" s="480">
        <f>'02'!D31+'02'!D58</f>
        <v>0</v>
      </c>
      <c r="C5" s="480">
        <f>'02'!E31+'02'!E58</f>
        <v>0</v>
      </c>
      <c r="D5" s="480">
        <f>'02'!F31+'02'!F58</f>
        <v>0</v>
      </c>
      <c r="E5" s="480">
        <f>'02'!G31+'02'!G58</f>
        <v>0</v>
      </c>
      <c r="F5" s="480">
        <f>'02'!H31+'02'!H58</f>
        <v>0</v>
      </c>
      <c r="G5" s="480">
        <f>'02'!I31+'02'!I58</f>
        <v>0</v>
      </c>
      <c r="H5" s="480">
        <f>'02'!J31+'02'!J58</f>
        <v>0</v>
      </c>
      <c r="I5" s="480">
        <f>'02'!K31+'02'!K58</f>
        <v>0</v>
      </c>
      <c r="J5" s="480">
        <f>'02'!L31+'02'!L58</f>
        <v>0.85</v>
      </c>
      <c r="K5" s="480">
        <f>'02'!M31+'02'!M58</f>
        <v>1</v>
      </c>
      <c r="L5" s="480">
        <f>'02'!N31+'02'!N58</f>
        <v>0.35399999999999998</v>
      </c>
      <c r="M5" s="480">
        <f>'02'!O31+'02'!O58</f>
        <v>0</v>
      </c>
      <c r="N5" s="480">
        <f>'02'!P31+'02'!P58</f>
        <v>0.1</v>
      </c>
      <c r="O5" s="480">
        <f>'02'!Q31+'02'!Q58</f>
        <v>0</v>
      </c>
      <c r="P5" s="480">
        <f>'02'!R31+'02'!R58</f>
        <v>0</v>
      </c>
      <c r="Q5" s="480">
        <f>'02'!S31+'02'!S58</f>
        <v>3.3330000000000002</v>
      </c>
      <c r="R5" s="480">
        <f>'02'!T31+'02'!T58</f>
        <v>1.6</v>
      </c>
      <c r="S5" s="480">
        <f>'02'!U31+'02'!U58</f>
        <v>0</v>
      </c>
      <c r="T5" s="480">
        <f>'02'!V31+'02'!V58</f>
        <v>0</v>
      </c>
      <c r="U5" s="480">
        <f>'02'!W31+'02'!W58</f>
        <v>0</v>
      </c>
      <c r="V5" s="480">
        <f>'02'!X31+'02'!X58</f>
        <v>0</v>
      </c>
      <c r="W5" s="480">
        <f>'02'!Y31+'02'!Y58</f>
        <v>0</v>
      </c>
      <c r="X5" s="480">
        <f>'02'!Z31+'02'!Z58</f>
        <v>0</v>
      </c>
      <c r="Y5" s="480">
        <f>'02'!AA31+'02'!AA58</f>
        <v>20</v>
      </c>
      <c r="Z5" s="480">
        <f>'02'!AB31+'02'!AB58</f>
        <v>0</v>
      </c>
      <c r="AA5" s="480">
        <f>'02'!AC31+'02'!AC58</f>
        <v>0.2</v>
      </c>
      <c r="AB5" s="480">
        <f>'02'!AD31+'02'!AD58</f>
        <v>6</v>
      </c>
      <c r="AC5" s="480">
        <f>'02'!AE31+'02'!AE58</f>
        <v>0</v>
      </c>
      <c r="AD5" s="480">
        <f>'02'!AF31+'02'!AF58</f>
        <v>0</v>
      </c>
      <c r="AE5" s="480">
        <f>'02'!AG31+'02'!AG58</f>
        <v>5.6</v>
      </c>
      <c r="AF5" s="480">
        <f>'02'!AH31+'02'!AH58</f>
        <v>0</v>
      </c>
      <c r="AG5" s="480">
        <f>'02'!AI31+'02'!AI58</f>
        <v>0</v>
      </c>
      <c r="AH5" s="480">
        <f>'02'!AJ31+'02'!AJ58</f>
        <v>0</v>
      </c>
      <c r="AI5" s="480">
        <f>'02'!AK31+'02'!AK58</f>
        <v>0</v>
      </c>
      <c r="AJ5" s="480">
        <f>'02'!AL31+'02'!AL58</f>
        <v>0</v>
      </c>
      <c r="AK5" s="480">
        <f>'02'!AM31+'02'!AM58</f>
        <v>0</v>
      </c>
      <c r="AL5" s="480">
        <f>'02'!AN31+'02'!AN58</f>
        <v>0</v>
      </c>
      <c r="AM5" s="480">
        <f>'02'!AO31+'02'!AO58</f>
        <v>0</v>
      </c>
      <c r="AN5" s="480">
        <f>'02'!AP31+'02'!AP58</f>
        <v>0</v>
      </c>
      <c r="AO5" s="480">
        <f>'02'!AQ31+'02'!AQ58</f>
        <v>0</v>
      </c>
      <c r="AP5" s="480">
        <f>'02'!AR31+'02'!AR58</f>
        <v>0</v>
      </c>
      <c r="AQ5" s="480">
        <f>'02'!AS31+'02'!AS58</f>
        <v>0</v>
      </c>
      <c r="AR5" s="480">
        <f>'02'!AT31+'02'!AT58</f>
        <v>0.4</v>
      </c>
      <c r="AS5" s="480">
        <f>'02'!AU31+'02'!AU58</f>
        <v>0</v>
      </c>
      <c r="AT5" s="480">
        <f>'02'!AV31+'02'!AV58</f>
        <v>7</v>
      </c>
      <c r="AU5" s="480">
        <f>'02'!AW31+'02'!AW58</f>
        <v>0</v>
      </c>
      <c r="AV5" s="480">
        <f>'02'!AX31+'02'!AX58</f>
        <v>0</v>
      </c>
      <c r="AW5" s="480">
        <f>'02'!AY31+'02'!AY58</f>
        <v>0</v>
      </c>
      <c r="AX5" s="480">
        <f>'02'!AZ31+'02'!AZ58</f>
        <v>0</v>
      </c>
      <c r="AY5" s="480">
        <f>'02'!BA31+'02'!BA58</f>
        <v>0</v>
      </c>
      <c r="AZ5" s="480">
        <f>'02'!BB31+'02'!BB58</f>
        <v>6</v>
      </c>
      <c r="BA5" s="480">
        <f>'02'!BC31+'02'!BC58</f>
        <v>0</v>
      </c>
      <c r="BB5" s="480">
        <f>'02'!BD31+'02'!BD58</f>
        <v>0</v>
      </c>
      <c r="BC5" s="480">
        <f>'02'!BE31+'02'!BE58</f>
        <v>0</v>
      </c>
      <c r="BD5" s="480">
        <f>'02'!BF31+'02'!BF58</f>
        <v>0</v>
      </c>
      <c r="BE5" s="480">
        <f>'02'!BG31+'02'!BG58</f>
        <v>0</v>
      </c>
      <c r="BF5" s="480">
        <f>'02'!BH31+'02'!BH58</f>
        <v>6</v>
      </c>
      <c r="BG5" s="480">
        <f>'02'!BI31+'02'!BI58</f>
        <v>0</v>
      </c>
      <c r="BH5" s="480">
        <f>'02'!BJ31+'02'!BJ58</f>
        <v>22.2</v>
      </c>
      <c r="BI5" s="480">
        <f>'02'!BK31+'02'!BK58</f>
        <v>0.5</v>
      </c>
      <c r="BJ5" s="480">
        <f>'02'!BL31+'02'!BL58</f>
        <v>0.8</v>
      </c>
      <c r="BK5" s="480">
        <f>'02'!BM31+'02'!BM58</f>
        <v>0</v>
      </c>
      <c r="BL5" s="480">
        <f>'02'!BN31+'02'!BN58</f>
        <v>0</v>
      </c>
      <c r="BM5" s="480">
        <f>'02'!BO31+'02'!BO58</f>
        <v>0</v>
      </c>
      <c r="BN5" s="480">
        <f>'02'!BP31+'02'!BP58</f>
        <v>0</v>
      </c>
      <c r="BO5" s="480">
        <f>'02'!BQ31+'02'!BQ58</f>
        <v>0</v>
      </c>
      <c r="BP5" s="480">
        <f>'02'!BR31+'02'!BR58</f>
        <v>0</v>
      </c>
      <c r="BQ5" s="480">
        <f>'02'!BS31+'02'!BS58</f>
        <v>0</v>
      </c>
      <c r="BR5" s="480">
        <f>'02'!BT31+'02'!BT58</f>
        <v>0</v>
      </c>
      <c r="BS5" s="480">
        <f>'02'!BU31+'02'!BU58</f>
        <v>0</v>
      </c>
      <c r="BT5" s="480">
        <f>'02'!BV31+'02'!BV58</f>
        <v>11.3</v>
      </c>
      <c r="BU5" s="480">
        <f>'02'!BW31+'02'!BW58</f>
        <v>0</v>
      </c>
      <c r="BV5" s="480">
        <f>'02'!BX31+'02'!BX58</f>
        <v>8</v>
      </c>
      <c r="BW5" s="480">
        <f>'02'!BY31+'02'!BY58</f>
        <v>0</v>
      </c>
      <c r="BX5" s="480">
        <f>'02'!BZ31+'02'!BZ58</f>
        <v>0</v>
      </c>
      <c r="BY5" s="481">
        <f>'02'!C33+'02'!C60</f>
        <v>14884</v>
      </c>
    </row>
    <row r="6" spans="1:77" ht="15">
      <c r="A6" s="479">
        <v>45568</v>
      </c>
      <c r="B6" s="480">
        <f>'03'!D31+'03'!D58</f>
        <v>0</v>
      </c>
      <c r="C6" s="480">
        <f>'03'!E31+'03'!E58</f>
        <v>0</v>
      </c>
      <c r="D6" s="480">
        <f>'03'!F31+'03'!F58</f>
        <v>0</v>
      </c>
      <c r="E6" s="480">
        <f>'03'!G31+'03'!G58</f>
        <v>0</v>
      </c>
      <c r="F6" s="480">
        <f>'03'!H31+'03'!H58</f>
        <v>0</v>
      </c>
      <c r="G6" s="480">
        <f>'03'!I31+'03'!I58</f>
        <v>0</v>
      </c>
      <c r="H6" s="480">
        <f>'03'!J31+'03'!J58</f>
        <v>0</v>
      </c>
      <c r="I6" s="480">
        <f>'03'!K31+'03'!K58</f>
        <v>0</v>
      </c>
      <c r="J6" s="480">
        <f>'03'!L31+'03'!L58</f>
        <v>0.55000000000000004</v>
      </c>
      <c r="K6" s="480">
        <f>'03'!M31+'03'!M58</f>
        <v>1.2</v>
      </c>
      <c r="L6" s="480">
        <f>'03'!N31+'03'!N58</f>
        <v>0.505</v>
      </c>
      <c r="M6" s="480">
        <f>'03'!O31+'03'!O58</f>
        <v>0</v>
      </c>
      <c r="N6" s="480">
        <f>'03'!P31+'03'!P58</f>
        <v>0.1</v>
      </c>
      <c r="O6" s="480">
        <f>'03'!Q31+'03'!Q58</f>
        <v>100</v>
      </c>
      <c r="P6" s="480">
        <f>'03'!R31+'03'!R58</f>
        <v>0</v>
      </c>
      <c r="Q6" s="480">
        <f>'03'!S31+'03'!S58</f>
        <v>0</v>
      </c>
      <c r="R6" s="480">
        <f>'03'!T31+'03'!T58</f>
        <v>0</v>
      </c>
      <c r="S6" s="480">
        <f>'03'!U31+'03'!U58</f>
        <v>0</v>
      </c>
      <c r="T6" s="480">
        <f>'03'!V31+'03'!V58</f>
        <v>0</v>
      </c>
      <c r="U6" s="480">
        <f>'03'!W31+'03'!W58</f>
        <v>0</v>
      </c>
      <c r="V6" s="480">
        <f>'03'!X31+'03'!X58</f>
        <v>0</v>
      </c>
      <c r="W6" s="480">
        <f>'03'!Y31+'03'!Y58</f>
        <v>0</v>
      </c>
      <c r="X6" s="480">
        <f>'03'!Z31+'03'!Z58</f>
        <v>0</v>
      </c>
      <c r="Y6" s="480">
        <f>'03'!AA31+'03'!AA58</f>
        <v>0</v>
      </c>
      <c r="Z6" s="480">
        <f>'03'!AB31+'03'!AB58</f>
        <v>0</v>
      </c>
      <c r="AA6" s="480">
        <f>'03'!AC31+'03'!AC58</f>
        <v>0</v>
      </c>
      <c r="AB6" s="480">
        <f>'03'!AD31+'03'!AD58</f>
        <v>0</v>
      </c>
      <c r="AC6" s="480">
        <f>'03'!AE31+'03'!AE58</f>
        <v>0</v>
      </c>
      <c r="AD6" s="480">
        <f>'03'!AF31+'03'!AF58</f>
        <v>0</v>
      </c>
      <c r="AE6" s="480">
        <f>'03'!AG31+'03'!AG58</f>
        <v>0</v>
      </c>
      <c r="AF6" s="480">
        <f>'03'!AH31+'03'!AH58</f>
        <v>0</v>
      </c>
      <c r="AG6" s="480">
        <f>'03'!AI31+'03'!AI58</f>
        <v>0</v>
      </c>
      <c r="AH6" s="480">
        <f>'03'!AJ31+'03'!AJ58</f>
        <v>0</v>
      </c>
      <c r="AI6" s="480">
        <f>'03'!AK31+'03'!AK58</f>
        <v>0</v>
      </c>
      <c r="AJ6" s="480">
        <f>'03'!AL31+'03'!AL58</f>
        <v>6</v>
      </c>
      <c r="AK6" s="480">
        <f>'03'!AM31+'03'!AM58</f>
        <v>0</v>
      </c>
      <c r="AL6" s="480">
        <f>'03'!AN31+'03'!AN58</f>
        <v>3</v>
      </c>
      <c r="AM6" s="480">
        <f>'03'!AO31+'03'!AO58</f>
        <v>0</v>
      </c>
      <c r="AN6" s="480">
        <f>'03'!AP31+'03'!AP58</f>
        <v>0</v>
      </c>
      <c r="AO6" s="480">
        <f>'03'!AQ31+'03'!AQ58</f>
        <v>0</v>
      </c>
      <c r="AP6" s="480">
        <f>'03'!AR31+'03'!AR58</f>
        <v>20</v>
      </c>
      <c r="AQ6" s="480">
        <f>'03'!AS31+'03'!AS58</f>
        <v>0</v>
      </c>
      <c r="AR6" s="480">
        <f>'03'!AT31+'03'!AT58</f>
        <v>1.4</v>
      </c>
      <c r="AS6" s="480">
        <f>'03'!AU31+'03'!AU58</f>
        <v>0</v>
      </c>
      <c r="AT6" s="480">
        <f>'03'!AV31+'03'!AV58</f>
        <v>6.3</v>
      </c>
      <c r="AU6" s="480">
        <f>'03'!AW31+'03'!AW58</f>
        <v>0</v>
      </c>
      <c r="AV6" s="480">
        <f>'03'!AX31+'03'!AX58</f>
        <v>1</v>
      </c>
      <c r="AW6" s="480">
        <f>'03'!AY31+'03'!AY58</f>
        <v>0</v>
      </c>
      <c r="AX6" s="480">
        <f>'03'!AZ31+'03'!AZ58</f>
        <v>0</v>
      </c>
      <c r="AY6" s="480">
        <f>'03'!BA31+'03'!BA58</f>
        <v>0</v>
      </c>
      <c r="AZ6" s="480">
        <f>'03'!BB31+'03'!BB58</f>
        <v>0</v>
      </c>
      <c r="BA6" s="480">
        <f>'03'!BC31+'03'!BC58</f>
        <v>0</v>
      </c>
      <c r="BB6" s="480">
        <f>'03'!BD31+'03'!BD58</f>
        <v>0</v>
      </c>
      <c r="BC6" s="480">
        <f>'03'!BE31+'03'!BE58</f>
        <v>0</v>
      </c>
      <c r="BD6" s="480">
        <f>'03'!BF31+'03'!BF58</f>
        <v>0</v>
      </c>
      <c r="BE6" s="480">
        <f>'03'!BG31+'03'!BG58</f>
        <v>0</v>
      </c>
      <c r="BF6" s="480">
        <f>'03'!BH31+'03'!BH58</f>
        <v>6</v>
      </c>
      <c r="BG6" s="480">
        <f>'03'!BI31+'03'!BI58</f>
        <v>0</v>
      </c>
      <c r="BH6" s="480">
        <f>'03'!BJ31+'03'!BJ58</f>
        <v>0</v>
      </c>
      <c r="BI6" s="480">
        <f>'03'!BK31+'03'!BK58</f>
        <v>0</v>
      </c>
      <c r="BJ6" s="480">
        <f>'03'!BL31+'03'!BL58</f>
        <v>0</v>
      </c>
      <c r="BK6" s="480">
        <f>'03'!BM31+'03'!BM58</f>
        <v>0</v>
      </c>
      <c r="BL6" s="480">
        <f>'03'!BN31+'03'!BN58</f>
        <v>0</v>
      </c>
      <c r="BM6" s="480">
        <f>'03'!BO31+'03'!BO58</f>
        <v>0</v>
      </c>
      <c r="BN6" s="480">
        <f>'03'!BP31+'03'!BP58</f>
        <v>12</v>
      </c>
      <c r="BO6" s="480">
        <f>'03'!BQ31+'03'!BQ58</f>
        <v>0</v>
      </c>
      <c r="BP6" s="480">
        <f>'03'!BR31+'03'!BR58</f>
        <v>0</v>
      </c>
      <c r="BQ6" s="480">
        <f>'03'!BS31+'03'!BS58</f>
        <v>0</v>
      </c>
      <c r="BR6" s="480">
        <f>'03'!BT31+'03'!BT58</f>
        <v>0</v>
      </c>
      <c r="BS6" s="480">
        <f>'03'!BU31+'03'!BU58</f>
        <v>0</v>
      </c>
      <c r="BT6" s="480">
        <f>'03'!BV31+'03'!BV58</f>
        <v>0</v>
      </c>
      <c r="BU6" s="480">
        <f>'03'!BW31+'03'!BW58</f>
        <v>0</v>
      </c>
      <c r="BV6" s="480">
        <f>'03'!BX31+'03'!BX58</f>
        <v>8</v>
      </c>
      <c r="BW6" s="480">
        <f>'03'!BY31+'03'!BY58</f>
        <v>0</v>
      </c>
      <c r="BX6" s="480">
        <f>'03'!BZ31+'03'!BZ58</f>
        <v>3</v>
      </c>
      <c r="BY6" s="481">
        <f>'03'!C33+'03'!C60</f>
        <v>14884</v>
      </c>
    </row>
    <row r="7" spans="1:77" ht="15">
      <c r="A7" s="479">
        <v>45569</v>
      </c>
      <c r="B7" s="480">
        <f>'04'!D31+'04'!D58</f>
        <v>0</v>
      </c>
      <c r="C7" s="480">
        <f>'04'!E31+'04'!E58</f>
        <v>0</v>
      </c>
      <c r="D7" s="480">
        <f>'04'!F31+'04'!F58</f>
        <v>6</v>
      </c>
      <c r="E7" s="480">
        <f>'04'!G31+'04'!G58</f>
        <v>0</v>
      </c>
      <c r="F7" s="480">
        <f>'04'!H31+'04'!H58</f>
        <v>0</v>
      </c>
      <c r="G7" s="480">
        <f>'04'!I31+'04'!I58</f>
        <v>0</v>
      </c>
      <c r="H7" s="480">
        <f>'04'!J31+'04'!J58</f>
        <v>0</v>
      </c>
      <c r="I7" s="480">
        <f>'04'!K31+'04'!K58</f>
        <v>0</v>
      </c>
      <c r="J7" s="480">
        <f>'04'!L31+'04'!L58</f>
        <v>0.5099999999999999</v>
      </c>
      <c r="K7" s="480">
        <f>'04'!M31+'04'!M58</f>
        <v>1.2</v>
      </c>
      <c r="L7" s="480">
        <f>'04'!N31+'04'!N58</f>
        <v>0.26600000000000001</v>
      </c>
      <c r="M7" s="480">
        <f>'04'!O31+'04'!O58</f>
        <v>0</v>
      </c>
      <c r="N7" s="480">
        <f>'04'!P31+'04'!P58</f>
        <v>0.1</v>
      </c>
      <c r="O7" s="480">
        <f>'04'!Q31+'04'!Q58</f>
        <v>0</v>
      </c>
      <c r="P7" s="480">
        <f>'04'!R31+'04'!R58</f>
        <v>0</v>
      </c>
      <c r="Q7" s="480">
        <f>'04'!S31+'04'!S58</f>
        <v>0</v>
      </c>
      <c r="R7" s="480">
        <f>'04'!T31+'04'!T58</f>
        <v>1.6</v>
      </c>
      <c r="S7" s="480">
        <f>'04'!U31+'04'!U58</f>
        <v>0</v>
      </c>
      <c r="T7" s="480">
        <f>'04'!V31+'04'!V58</f>
        <v>0</v>
      </c>
      <c r="U7" s="480">
        <f>'04'!W31+'04'!W58</f>
        <v>0</v>
      </c>
      <c r="V7" s="480">
        <f>'04'!X31+'04'!X58</f>
        <v>0</v>
      </c>
      <c r="W7" s="480">
        <f>'04'!Y31+'04'!Y58</f>
        <v>0</v>
      </c>
      <c r="X7" s="480">
        <f>'04'!Z31+'04'!Z58</f>
        <v>0</v>
      </c>
      <c r="Y7" s="480">
        <f>'04'!AA31+'04'!AA58</f>
        <v>0</v>
      </c>
      <c r="Z7" s="480">
        <f>'04'!AB31+'04'!AB58</f>
        <v>0</v>
      </c>
      <c r="AA7" s="480">
        <f>'04'!AC31+'04'!AC58</f>
        <v>0.3</v>
      </c>
      <c r="AB7" s="480">
        <f>'04'!AD31+'04'!AD58</f>
        <v>0</v>
      </c>
      <c r="AC7" s="480">
        <f>'04'!AE31+'04'!AE58</f>
        <v>0</v>
      </c>
      <c r="AD7" s="480">
        <f>'04'!AF31+'04'!AF58</f>
        <v>0</v>
      </c>
      <c r="AE7" s="480">
        <f>'04'!AG31+'04'!AG58</f>
        <v>5</v>
      </c>
      <c r="AF7" s="480">
        <f>'04'!AH31+'04'!AH58</f>
        <v>0</v>
      </c>
      <c r="AG7" s="480">
        <f>'04'!AI31+'04'!AI58</f>
        <v>0</v>
      </c>
      <c r="AH7" s="480">
        <f>'04'!AJ31+'04'!AJ58</f>
        <v>0</v>
      </c>
      <c r="AI7" s="480">
        <f>'04'!AK31+'04'!AK58</f>
        <v>0</v>
      </c>
      <c r="AJ7" s="480">
        <f>'04'!AL31+'04'!AL58</f>
        <v>0</v>
      </c>
      <c r="AK7" s="480">
        <f>'04'!AM31+'04'!AM58</f>
        <v>0</v>
      </c>
      <c r="AL7" s="480">
        <f>'04'!AN31+'04'!AN58</f>
        <v>0</v>
      </c>
      <c r="AM7" s="480">
        <f>'04'!AO31+'04'!AO58</f>
        <v>0</v>
      </c>
      <c r="AN7" s="480">
        <f>'04'!AP31+'04'!AP58</f>
        <v>0</v>
      </c>
      <c r="AO7" s="480">
        <f>'04'!AQ31+'04'!AQ58</f>
        <v>0</v>
      </c>
      <c r="AP7" s="480">
        <f>'04'!AR31+'04'!AR58</f>
        <v>20</v>
      </c>
      <c r="AQ7" s="480">
        <f>'04'!AS31+'04'!AS58</f>
        <v>0</v>
      </c>
      <c r="AR7" s="480">
        <f>'04'!AT31+'04'!AT58</f>
        <v>0.2</v>
      </c>
      <c r="AS7" s="480">
        <f>'04'!AU31+'04'!AU58</f>
        <v>0</v>
      </c>
      <c r="AT7" s="480">
        <f>'04'!AV31+'04'!AV58</f>
        <v>0</v>
      </c>
      <c r="AU7" s="480">
        <f>'04'!AW31+'04'!AW58</f>
        <v>0</v>
      </c>
      <c r="AV7" s="480">
        <f>'04'!AX31+'04'!AX58</f>
        <v>0.5</v>
      </c>
      <c r="AW7" s="480">
        <f>'04'!AY31+'04'!AY58</f>
        <v>0</v>
      </c>
      <c r="AX7" s="480">
        <f>'04'!AZ31+'04'!AZ58</f>
        <v>0</v>
      </c>
      <c r="AY7" s="480">
        <f>'04'!BA31+'04'!BA58</f>
        <v>0</v>
      </c>
      <c r="AZ7" s="480">
        <f>'04'!BB31+'04'!BB58</f>
        <v>4.7</v>
      </c>
      <c r="BA7" s="480">
        <f>'04'!BC31+'04'!BC58</f>
        <v>0</v>
      </c>
      <c r="BB7" s="480">
        <f>'04'!BD31+'04'!BD58</f>
        <v>0</v>
      </c>
      <c r="BC7" s="480">
        <f>'04'!BE31+'04'!BE58</f>
        <v>0</v>
      </c>
      <c r="BD7" s="480">
        <f>'04'!BF31+'04'!BF58</f>
        <v>0</v>
      </c>
      <c r="BE7" s="480">
        <f>'04'!BG31+'04'!BG58</f>
        <v>0</v>
      </c>
      <c r="BF7" s="480">
        <f>'04'!BH31+'04'!BH58</f>
        <v>0</v>
      </c>
      <c r="BG7" s="480">
        <f>'04'!BI31+'04'!BI58</f>
        <v>0</v>
      </c>
      <c r="BH7" s="480">
        <f>'04'!BJ31+'04'!BJ58</f>
        <v>3.9</v>
      </c>
      <c r="BI7" s="480">
        <f>'04'!BK31+'04'!BK58</f>
        <v>1.9</v>
      </c>
      <c r="BJ7" s="480">
        <f>'04'!BL31+'04'!BL58</f>
        <v>1.9</v>
      </c>
      <c r="BK7" s="480">
        <f>'04'!BM31+'04'!BM58</f>
        <v>0</v>
      </c>
      <c r="BL7" s="480">
        <f>'04'!BN31+'04'!BN58</f>
        <v>0</v>
      </c>
      <c r="BM7" s="480">
        <f>'04'!BO31+'04'!BO58</f>
        <v>0</v>
      </c>
      <c r="BN7" s="480">
        <f>'04'!BP31+'04'!BP58</f>
        <v>10</v>
      </c>
      <c r="BO7" s="480">
        <f>'04'!BQ31+'04'!BQ58</f>
        <v>0</v>
      </c>
      <c r="BP7" s="480">
        <f>'04'!BR31+'04'!BR58</f>
        <v>0</v>
      </c>
      <c r="BQ7" s="480">
        <f>'04'!BS31+'04'!BS58</f>
        <v>0</v>
      </c>
      <c r="BR7" s="480">
        <f>'04'!BT31+'04'!BT58</f>
        <v>0</v>
      </c>
      <c r="BS7" s="480">
        <f>'04'!BU31+'04'!BU58</f>
        <v>0</v>
      </c>
      <c r="BT7" s="480">
        <f>'04'!BV31+'04'!BV58</f>
        <v>21.83</v>
      </c>
      <c r="BU7" s="480">
        <f>'04'!BW31+'04'!BW58</f>
        <v>0</v>
      </c>
      <c r="BV7" s="480">
        <f>'04'!BX31+'04'!BX58</f>
        <v>8</v>
      </c>
      <c r="BW7" s="480">
        <f>'04'!BY31+'04'!BY58</f>
        <v>0</v>
      </c>
      <c r="BX7" s="480">
        <f>'04'!BZ31+'04'!BZ58</f>
        <v>0</v>
      </c>
      <c r="BY7" s="481">
        <f>'04'!C33+'04'!C60</f>
        <v>14884</v>
      </c>
    </row>
    <row r="8" spans="1:77" ht="15">
      <c r="A8" s="479">
        <v>45570</v>
      </c>
      <c r="B8" s="480">
        <f>'05'!D31+'05'!D58</f>
        <v>0</v>
      </c>
      <c r="C8" s="480">
        <f>'05'!E31+'05'!E58</f>
        <v>0</v>
      </c>
      <c r="D8" s="480">
        <f>'05'!F31+'05'!F58</f>
        <v>0</v>
      </c>
      <c r="E8" s="480">
        <f>'05'!G31+'05'!G58</f>
        <v>0</v>
      </c>
      <c r="F8" s="480">
        <f>'05'!H31+'05'!H58</f>
        <v>0</v>
      </c>
      <c r="G8" s="480">
        <f>'05'!I31+'05'!I58</f>
        <v>0</v>
      </c>
      <c r="H8" s="480">
        <f>'05'!J31+'05'!J58</f>
        <v>0</v>
      </c>
      <c r="I8" s="480">
        <f>'05'!K31+'05'!K58</f>
        <v>0</v>
      </c>
      <c r="J8" s="480">
        <f>'05'!L31+'05'!L58</f>
        <v>0</v>
      </c>
      <c r="K8" s="480">
        <f>'05'!M31+'05'!M58</f>
        <v>0</v>
      </c>
      <c r="L8" s="480">
        <f>'05'!N31+'05'!N58</f>
        <v>0</v>
      </c>
      <c r="M8" s="480">
        <f>'05'!O31+'05'!O58</f>
        <v>0</v>
      </c>
      <c r="N8" s="480">
        <f>'05'!P31+'05'!P58</f>
        <v>0</v>
      </c>
      <c r="O8" s="480">
        <f>'05'!Q31+'05'!Q58</f>
        <v>0</v>
      </c>
      <c r="P8" s="480">
        <f>'05'!R31+'05'!R58</f>
        <v>0</v>
      </c>
      <c r="Q8" s="480">
        <f>'05'!S31+'05'!S58</f>
        <v>0</v>
      </c>
      <c r="R8" s="480">
        <f>'05'!T31+'05'!T58</f>
        <v>0</v>
      </c>
      <c r="S8" s="480">
        <f>'05'!U31+'05'!U58</f>
        <v>0</v>
      </c>
      <c r="T8" s="480">
        <f>'05'!V31+'05'!V58</f>
        <v>0</v>
      </c>
      <c r="U8" s="480">
        <f>'05'!W31+'05'!W58</f>
        <v>0</v>
      </c>
      <c r="V8" s="480">
        <f>'05'!X31+'05'!X58</f>
        <v>0</v>
      </c>
      <c r="W8" s="480">
        <f>'05'!Y31+'05'!Y58</f>
        <v>0</v>
      </c>
      <c r="X8" s="480">
        <f>'05'!Z31+'05'!Z58</f>
        <v>0</v>
      </c>
      <c r="Y8" s="480">
        <f>'05'!AA31+'05'!AA58</f>
        <v>0</v>
      </c>
      <c r="Z8" s="480">
        <f>'05'!AB31+'05'!AB58</f>
        <v>0</v>
      </c>
      <c r="AA8" s="480">
        <f>'05'!AC31+'05'!AC58</f>
        <v>0</v>
      </c>
      <c r="AB8" s="480">
        <f>'05'!AD31+'05'!AD58</f>
        <v>0</v>
      </c>
      <c r="AC8" s="480">
        <f>'05'!AE31+'05'!AE58</f>
        <v>0</v>
      </c>
      <c r="AD8" s="480">
        <f>'05'!AF31+'05'!AF58</f>
        <v>0</v>
      </c>
      <c r="AE8" s="480">
        <f>'05'!AG31+'05'!AG58</f>
        <v>0</v>
      </c>
      <c r="AF8" s="480">
        <f>'05'!AH31+'05'!AH58</f>
        <v>0</v>
      </c>
      <c r="AG8" s="480">
        <f>'05'!AI31+'05'!AI58</f>
        <v>0</v>
      </c>
      <c r="AH8" s="480">
        <f>'05'!AJ31+'05'!AJ58</f>
        <v>0</v>
      </c>
      <c r="AI8" s="480">
        <f>'05'!AK31+'05'!AK58</f>
        <v>0</v>
      </c>
      <c r="AJ8" s="480">
        <f>'05'!AL31+'05'!AL58</f>
        <v>0</v>
      </c>
      <c r="AK8" s="480">
        <f>'05'!AM31+'05'!AM58</f>
        <v>0</v>
      </c>
      <c r="AL8" s="480">
        <f>'05'!AN31+'05'!AN58</f>
        <v>0</v>
      </c>
      <c r="AM8" s="480">
        <f>'05'!AO31+'05'!AO58</f>
        <v>0</v>
      </c>
      <c r="AN8" s="480">
        <f>'05'!AP31+'05'!AP58</f>
        <v>0</v>
      </c>
      <c r="AO8" s="480">
        <f>'05'!AQ31+'05'!AQ58</f>
        <v>0</v>
      </c>
      <c r="AP8" s="480">
        <f>'05'!AR31+'05'!AR58</f>
        <v>0</v>
      </c>
      <c r="AQ8" s="480">
        <f>'05'!AS31+'05'!AS58</f>
        <v>0</v>
      </c>
      <c r="AR8" s="480">
        <f>'05'!AT31+'05'!AT58</f>
        <v>0</v>
      </c>
      <c r="AS8" s="480">
        <f>'05'!AU31+'05'!AU58</f>
        <v>0</v>
      </c>
      <c r="AT8" s="480">
        <f>'05'!AV31+'05'!AV58</f>
        <v>0</v>
      </c>
      <c r="AU8" s="480">
        <f>'05'!AW31+'05'!AW58</f>
        <v>0</v>
      </c>
      <c r="AV8" s="480">
        <f>'05'!AX31+'05'!AX58</f>
        <v>0</v>
      </c>
      <c r="AW8" s="480">
        <f>'05'!AY31+'05'!AY58</f>
        <v>0</v>
      </c>
      <c r="AX8" s="480">
        <f>'05'!AZ31+'05'!AZ58</f>
        <v>0</v>
      </c>
      <c r="AY8" s="480">
        <f>'05'!BA31+'05'!BA58</f>
        <v>0</v>
      </c>
      <c r="AZ8" s="480">
        <f>'05'!BB31+'05'!BB58</f>
        <v>0</v>
      </c>
      <c r="BA8" s="480">
        <f>'05'!BC31+'05'!BC58</f>
        <v>0</v>
      </c>
      <c r="BB8" s="480">
        <f>'05'!BD31+'05'!BD58</f>
        <v>0</v>
      </c>
      <c r="BC8" s="480">
        <f>'05'!BE31+'05'!BE58</f>
        <v>0</v>
      </c>
      <c r="BD8" s="480">
        <f>'05'!BF31+'05'!BF58</f>
        <v>0</v>
      </c>
      <c r="BE8" s="480">
        <f>'05'!BG31+'05'!BG58</f>
        <v>0</v>
      </c>
      <c r="BF8" s="480">
        <f>'05'!BH31+'05'!BH58</f>
        <v>0</v>
      </c>
      <c r="BG8" s="480">
        <f>'05'!BI31+'05'!BI58</f>
        <v>0</v>
      </c>
      <c r="BH8" s="480">
        <f>'05'!BJ31+'05'!BJ58</f>
        <v>0</v>
      </c>
      <c r="BI8" s="480">
        <f>'05'!BK31+'05'!BK58</f>
        <v>0</v>
      </c>
      <c r="BJ8" s="480">
        <f>'05'!BL31+'05'!BL58</f>
        <v>0</v>
      </c>
      <c r="BK8" s="480">
        <f>'05'!BM31+'05'!BM58</f>
        <v>0</v>
      </c>
      <c r="BL8" s="480">
        <f>'05'!BN31+'05'!BN58</f>
        <v>0</v>
      </c>
      <c r="BM8" s="480">
        <f>'05'!BO31+'05'!BO58</f>
        <v>0</v>
      </c>
      <c r="BN8" s="480">
        <f>'05'!BP31+'05'!BP58</f>
        <v>0</v>
      </c>
      <c r="BO8" s="480">
        <f>'05'!BQ31+'05'!BQ58</f>
        <v>0</v>
      </c>
      <c r="BP8" s="480">
        <f>'05'!BR31+'05'!BR58</f>
        <v>0</v>
      </c>
      <c r="BQ8" s="480">
        <f>'05'!BS31+'05'!BS58</f>
        <v>0</v>
      </c>
      <c r="BR8" s="480">
        <f>'05'!BT31+'05'!BT58</f>
        <v>0</v>
      </c>
      <c r="BS8" s="480">
        <f>'05'!BU31+'05'!BU58</f>
        <v>0</v>
      </c>
      <c r="BT8" s="480">
        <f>'05'!BV31+'05'!BV58</f>
        <v>0</v>
      </c>
      <c r="BU8" s="480">
        <f>'05'!BW31+'05'!BW58</f>
        <v>0</v>
      </c>
      <c r="BV8" s="480">
        <f>'05'!BX31+'05'!BX58</f>
        <v>0</v>
      </c>
      <c r="BW8" s="480">
        <f>'05'!BY31+'05'!BY58</f>
        <v>0</v>
      </c>
      <c r="BX8" s="480">
        <f>'05'!BZ31+'05'!BZ58</f>
        <v>0</v>
      </c>
      <c r="BY8" s="481">
        <f>'05'!C33+'05'!C60</f>
        <v>0</v>
      </c>
    </row>
    <row r="9" spans="1:77" ht="15">
      <c r="A9" s="479">
        <v>45571</v>
      </c>
      <c r="B9" s="480">
        <f>'06'!D31+'06'!D58</f>
        <v>0</v>
      </c>
      <c r="C9" s="480">
        <f>'06'!E31+'06'!E58</f>
        <v>0</v>
      </c>
      <c r="D9" s="480">
        <f>'06'!F31+'06'!F58</f>
        <v>0</v>
      </c>
      <c r="E9" s="480">
        <f>'06'!G31+'06'!G58</f>
        <v>0</v>
      </c>
      <c r="F9" s="480">
        <f>'06'!H31+'06'!H58</f>
        <v>0</v>
      </c>
      <c r="G9" s="480">
        <f>'06'!I31+'06'!I58</f>
        <v>0</v>
      </c>
      <c r="H9" s="480">
        <f>'06'!J31+'06'!J58</f>
        <v>0</v>
      </c>
      <c r="I9" s="480">
        <f>'06'!K31+'06'!K58</f>
        <v>0</v>
      </c>
      <c r="J9" s="480">
        <f>'06'!L31+'06'!L58</f>
        <v>0</v>
      </c>
      <c r="K9" s="480">
        <f>'06'!M31+'06'!M58</f>
        <v>0</v>
      </c>
      <c r="L9" s="480">
        <f>'06'!N31+'06'!N58</f>
        <v>0</v>
      </c>
      <c r="M9" s="480">
        <f>'06'!O31+'06'!O58</f>
        <v>0</v>
      </c>
      <c r="N9" s="480">
        <f>'06'!P31+'06'!P58</f>
        <v>0</v>
      </c>
      <c r="O9" s="480">
        <f>'06'!Q31+'06'!Q58</f>
        <v>0</v>
      </c>
      <c r="P9" s="480">
        <f>'06'!R31+'06'!R58</f>
        <v>0</v>
      </c>
      <c r="Q9" s="480">
        <f>'06'!S31+'06'!S58</f>
        <v>0</v>
      </c>
      <c r="R9" s="480">
        <f>'06'!T31+'06'!T58</f>
        <v>0</v>
      </c>
      <c r="S9" s="480">
        <f>'06'!U31+'06'!U58</f>
        <v>0</v>
      </c>
      <c r="T9" s="480">
        <f>'06'!V31+'06'!V58</f>
        <v>0</v>
      </c>
      <c r="U9" s="480">
        <f>'06'!W31+'06'!W58</f>
        <v>0</v>
      </c>
      <c r="V9" s="480">
        <f>'06'!X31+'06'!X58</f>
        <v>0</v>
      </c>
      <c r="W9" s="480">
        <f>'06'!Y31+'06'!Y58</f>
        <v>0</v>
      </c>
      <c r="X9" s="480">
        <f>'06'!Z31+'06'!Z58</f>
        <v>0</v>
      </c>
      <c r="Y9" s="480">
        <f>'06'!AA31+'06'!AA58</f>
        <v>0</v>
      </c>
      <c r="Z9" s="480">
        <f>'06'!AB31+'06'!AB58</f>
        <v>0</v>
      </c>
      <c r="AA9" s="480">
        <f>'06'!AC31+'06'!AC58</f>
        <v>0</v>
      </c>
      <c r="AB9" s="480">
        <f>'06'!AD31+'06'!AD58</f>
        <v>0</v>
      </c>
      <c r="AC9" s="480">
        <f>'06'!AE31+'06'!AE58</f>
        <v>0</v>
      </c>
      <c r="AD9" s="480">
        <f>'06'!AF31+'06'!AF58</f>
        <v>0</v>
      </c>
      <c r="AE9" s="480">
        <f>'06'!AG31+'06'!AG58</f>
        <v>0</v>
      </c>
      <c r="AF9" s="480">
        <f>'06'!AH31+'06'!AH58</f>
        <v>0</v>
      </c>
      <c r="AG9" s="480">
        <f>'06'!AI31+'06'!AI58</f>
        <v>0</v>
      </c>
      <c r="AH9" s="480">
        <f>'06'!AJ31+'06'!AJ58</f>
        <v>0</v>
      </c>
      <c r="AI9" s="480">
        <f>'06'!AK31+'06'!AK58</f>
        <v>0</v>
      </c>
      <c r="AJ9" s="480">
        <f>'06'!AL31+'06'!AL58</f>
        <v>0</v>
      </c>
      <c r="AK9" s="480">
        <f>'06'!AM31+'06'!AM58</f>
        <v>0</v>
      </c>
      <c r="AL9" s="480">
        <f>'06'!AN31+'06'!AN58</f>
        <v>0</v>
      </c>
      <c r="AM9" s="480">
        <f>'06'!AO31+'06'!AO58</f>
        <v>0</v>
      </c>
      <c r="AN9" s="480">
        <f>'06'!AP31+'06'!AP58</f>
        <v>0</v>
      </c>
      <c r="AO9" s="480">
        <f>'06'!AQ31+'06'!AQ58</f>
        <v>0</v>
      </c>
      <c r="AP9" s="480">
        <f>'06'!AR31+'06'!AR58</f>
        <v>0</v>
      </c>
      <c r="AQ9" s="480">
        <f>'06'!AS31+'06'!AS58</f>
        <v>0</v>
      </c>
      <c r="AR9" s="480">
        <f>'06'!AT31+'06'!AT58</f>
        <v>0</v>
      </c>
      <c r="AS9" s="480">
        <f>'06'!AU31+'06'!AU58</f>
        <v>0</v>
      </c>
      <c r="AT9" s="480">
        <f>'06'!AV31+'06'!AV58</f>
        <v>0</v>
      </c>
      <c r="AU9" s="480">
        <f>'06'!AW31+'06'!AW58</f>
        <v>0</v>
      </c>
      <c r="AV9" s="480">
        <f>'06'!AX31+'06'!AX58</f>
        <v>0</v>
      </c>
      <c r="AW9" s="480">
        <f>'06'!AY31+'06'!AY58</f>
        <v>0</v>
      </c>
      <c r="AX9" s="480">
        <f>'06'!AZ31+'06'!AZ58</f>
        <v>0</v>
      </c>
      <c r="AY9" s="480">
        <f>'06'!BA31+'06'!BA58</f>
        <v>0</v>
      </c>
      <c r="AZ9" s="480">
        <f>'06'!BB31+'06'!BB58</f>
        <v>0</v>
      </c>
      <c r="BA9" s="480">
        <f>'06'!BC31+'06'!BC58</f>
        <v>0</v>
      </c>
      <c r="BB9" s="480">
        <f>'06'!BD31+'06'!BD58</f>
        <v>0</v>
      </c>
      <c r="BC9" s="480">
        <f>'06'!BE31+'06'!BE58</f>
        <v>0</v>
      </c>
      <c r="BD9" s="480">
        <f>'06'!BF31+'06'!BF58</f>
        <v>0</v>
      </c>
      <c r="BE9" s="480">
        <f>'06'!BG31+'06'!BG58</f>
        <v>0</v>
      </c>
      <c r="BF9" s="480">
        <f>'06'!BH31+'06'!BH58</f>
        <v>0</v>
      </c>
      <c r="BG9" s="480">
        <f>'06'!BI31+'06'!BI58</f>
        <v>0</v>
      </c>
      <c r="BH9" s="480">
        <f>'06'!BJ31+'06'!BJ58</f>
        <v>0</v>
      </c>
      <c r="BI9" s="480">
        <f>'06'!BK31+'06'!BK58</f>
        <v>0</v>
      </c>
      <c r="BJ9" s="480">
        <f>'06'!BL31+'06'!BL58</f>
        <v>0</v>
      </c>
      <c r="BK9" s="480">
        <f>'06'!BM31+'06'!BM58</f>
        <v>0</v>
      </c>
      <c r="BL9" s="480">
        <f>'06'!BN31+'06'!BN58</f>
        <v>0</v>
      </c>
      <c r="BM9" s="480">
        <f>'06'!BO31+'06'!BO58</f>
        <v>0</v>
      </c>
      <c r="BN9" s="480">
        <f>'06'!BP31+'06'!BP58</f>
        <v>0</v>
      </c>
      <c r="BO9" s="480">
        <f>'06'!BQ31+'06'!BQ58</f>
        <v>0</v>
      </c>
      <c r="BP9" s="480">
        <f>'06'!BR31+'06'!BR58</f>
        <v>0</v>
      </c>
      <c r="BQ9" s="480">
        <f>'06'!BS31+'06'!BS58</f>
        <v>0</v>
      </c>
      <c r="BR9" s="480">
        <f>'06'!BT31+'06'!BT58</f>
        <v>0</v>
      </c>
      <c r="BS9" s="480">
        <f>'06'!BU31+'06'!BU58</f>
        <v>0</v>
      </c>
      <c r="BT9" s="480">
        <f>'06'!BV31+'06'!BV58</f>
        <v>0</v>
      </c>
      <c r="BU9" s="480">
        <f>'06'!BW31+'06'!BW58</f>
        <v>0</v>
      </c>
      <c r="BV9" s="480">
        <f>'06'!BX31+'06'!BX58</f>
        <v>0</v>
      </c>
      <c r="BW9" s="480">
        <f>'06'!BY31+'06'!BY58</f>
        <v>0</v>
      </c>
      <c r="BX9" s="480">
        <f>'06'!BZ31+'06'!BZ58</f>
        <v>0</v>
      </c>
      <c r="BY9" s="481">
        <f>'06'!C33+'06'!C60</f>
        <v>0</v>
      </c>
    </row>
    <row r="10" spans="1:77" ht="15">
      <c r="A10" s="479">
        <v>45572</v>
      </c>
      <c r="B10" s="480">
        <f>'07'!D31+'07'!D58</f>
        <v>5.5</v>
      </c>
      <c r="C10" s="480">
        <f>'07'!E31+'07'!E58</f>
        <v>6</v>
      </c>
      <c r="D10" s="480">
        <f>'07'!F31+'07'!F58</f>
        <v>0</v>
      </c>
      <c r="E10" s="480">
        <f>'07'!G31+'07'!G58</f>
        <v>0</v>
      </c>
      <c r="F10" s="480">
        <f>'07'!H31+'07'!H58</f>
        <v>0</v>
      </c>
      <c r="G10" s="480">
        <f>'07'!I31+'07'!I58</f>
        <v>0</v>
      </c>
      <c r="H10" s="480">
        <f>'07'!J31+'07'!J58</f>
        <v>0</v>
      </c>
      <c r="I10" s="480">
        <f>'07'!K31+'07'!K58</f>
        <v>0</v>
      </c>
      <c r="J10" s="480">
        <f>'07'!L31+'07'!L58</f>
        <v>0.64</v>
      </c>
      <c r="K10" s="480">
        <f>'07'!M31+'07'!M58</f>
        <v>2.88</v>
      </c>
      <c r="L10" s="480">
        <f>'07'!N31+'07'!N58</f>
        <v>0.35699999999999998</v>
      </c>
      <c r="M10" s="480">
        <f>'07'!O31+'07'!O58</f>
        <v>0</v>
      </c>
      <c r="N10" s="480">
        <f>'07'!P31+'07'!P58</f>
        <v>0.2</v>
      </c>
      <c r="O10" s="480">
        <f>'07'!Q31+'07'!Q58</f>
        <v>100</v>
      </c>
      <c r="P10" s="480">
        <f>'07'!R31+'07'!R58</f>
        <v>0</v>
      </c>
      <c r="Q10" s="480">
        <f>'07'!S31+'07'!S58</f>
        <v>0</v>
      </c>
      <c r="R10" s="480">
        <f>'07'!T31+'07'!T58</f>
        <v>0</v>
      </c>
      <c r="S10" s="480">
        <f>'07'!U31+'07'!U58</f>
        <v>0</v>
      </c>
      <c r="T10" s="480">
        <f>'07'!V31+'07'!V58</f>
        <v>0</v>
      </c>
      <c r="U10" s="480">
        <f>'07'!W31+'07'!W58</f>
        <v>0</v>
      </c>
      <c r="V10" s="480">
        <f>'07'!X31+'07'!X58</f>
        <v>0</v>
      </c>
      <c r="W10" s="480">
        <f>'07'!Y31+'07'!Y58</f>
        <v>0</v>
      </c>
      <c r="X10" s="480">
        <f>'07'!Z31+'07'!Z58</f>
        <v>0</v>
      </c>
      <c r="Y10" s="480">
        <f>'07'!AA31+'07'!AA58</f>
        <v>0</v>
      </c>
      <c r="Z10" s="480">
        <f>'07'!AB31+'07'!AB58</f>
        <v>0</v>
      </c>
      <c r="AA10" s="480">
        <f>'07'!AC31+'07'!AC58</f>
        <v>0.2</v>
      </c>
      <c r="AB10" s="480">
        <f>'07'!AD31+'07'!AD58</f>
        <v>0</v>
      </c>
      <c r="AC10" s="480">
        <f>'07'!AE31+'07'!AE58</f>
        <v>0</v>
      </c>
      <c r="AD10" s="480">
        <f>'07'!AF31+'07'!AF58</f>
        <v>0</v>
      </c>
      <c r="AE10" s="480">
        <f>'07'!AG31+'07'!AG58</f>
        <v>0</v>
      </c>
      <c r="AF10" s="480">
        <f>'07'!AH31+'07'!AH58</f>
        <v>0</v>
      </c>
      <c r="AG10" s="480">
        <f>'07'!AI31+'07'!AI58</f>
        <v>0</v>
      </c>
      <c r="AH10" s="480">
        <f>'07'!AJ31+'07'!AJ58</f>
        <v>0</v>
      </c>
      <c r="AI10" s="480">
        <f>'07'!AK31+'07'!AK58</f>
        <v>0</v>
      </c>
      <c r="AJ10" s="480">
        <f>'07'!AL31+'07'!AL58</f>
        <v>0</v>
      </c>
      <c r="AK10" s="480">
        <f>'07'!AM31+'07'!AM58</f>
        <v>0</v>
      </c>
      <c r="AL10" s="480">
        <f>'07'!AN31+'07'!AN58</f>
        <v>0</v>
      </c>
      <c r="AM10" s="480">
        <f>'07'!AO31+'07'!AO58</f>
        <v>4.5</v>
      </c>
      <c r="AN10" s="480">
        <f>'07'!AP31+'07'!AP58</f>
        <v>0</v>
      </c>
      <c r="AO10" s="480">
        <f>'07'!AQ31+'07'!AQ58</f>
        <v>0</v>
      </c>
      <c r="AP10" s="480">
        <f>'07'!AR31+'07'!AR58</f>
        <v>0</v>
      </c>
      <c r="AQ10" s="480">
        <f>'07'!AS31+'07'!AS58</f>
        <v>0</v>
      </c>
      <c r="AR10" s="480">
        <f>'07'!AT31+'07'!AT58</f>
        <v>1.7</v>
      </c>
      <c r="AS10" s="480">
        <f>'07'!AU31+'07'!AU58</f>
        <v>0</v>
      </c>
      <c r="AT10" s="480">
        <f>'07'!AV31+'07'!AV58</f>
        <v>10</v>
      </c>
      <c r="AU10" s="480">
        <f>'07'!AW31+'07'!AW58</f>
        <v>0</v>
      </c>
      <c r="AV10" s="480">
        <f>'07'!AX31+'07'!AX58</f>
        <v>0</v>
      </c>
      <c r="AW10" s="480">
        <f>'07'!AY31+'07'!AY58</f>
        <v>0</v>
      </c>
      <c r="AX10" s="480">
        <f>'07'!AZ31+'07'!AZ58</f>
        <v>0</v>
      </c>
      <c r="AY10" s="480">
        <f>'07'!BA31+'07'!BA58</f>
        <v>0</v>
      </c>
      <c r="AZ10" s="480">
        <f>'07'!BB31+'07'!BB58</f>
        <v>5</v>
      </c>
      <c r="BA10" s="480">
        <f>'07'!BC31+'07'!BC58</f>
        <v>0</v>
      </c>
      <c r="BB10" s="480">
        <f>'07'!BD31+'07'!BD58</f>
        <v>0</v>
      </c>
      <c r="BC10" s="480">
        <f>'07'!BE31+'07'!BE58</f>
        <v>0</v>
      </c>
      <c r="BD10" s="480">
        <f>'07'!BF31+'07'!BF58</f>
        <v>0</v>
      </c>
      <c r="BE10" s="480">
        <f>'07'!BG31+'07'!BG58</f>
        <v>0</v>
      </c>
      <c r="BF10" s="480">
        <f>'07'!BH31+'07'!BH58</f>
        <v>0</v>
      </c>
      <c r="BG10" s="480">
        <f>'07'!BI31+'07'!BI58</f>
        <v>2.2999999999999998</v>
      </c>
      <c r="BH10" s="480">
        <f>'07'!BJ31+'07'!BJ58</f>
        <v>2.2999999999999998</v>
      </c>
      <c r="BI10" s="480">
        <f>'07'!BK31+'07'!BK58</f>
        <v>0.8</v>
      </c>
      <c r="BJ10" s="480">
        <f>'07'!BL31+'07'!BL58</f>
        <v>1.4</v>
      </c>
      <c r="BK10" s="480">
        <f>'07'!BM31+'07'!BM58</f>
        <v>0</v>
      </c>
      <c r="BL10" s="480">
        <f>'07'!BN31+'07'!BN58</f>
        <v>0</v>
      </c>
      <c r="BM10" s="480">
        <f>'07'!BO31+'07'!BO58</f>
        <v>1.7</v>
      </c>
      <c r="BN10" s="480">
        <f>'07'!BP31+'07'!BP58</f>
        <v>0</v>
      </c>
      <c r="BO10" s="480">
        <f>'07'!BQ31+'07'!BQ58</f>
        <v>0</v>
      </c>
      <c r="BP10" s="480">
        <f>'07'!BR31+'07'!BR58</f>
        <v>0</v>
      </c>
      <c r="BQ10" s="480">
        <f>'07'!BS31+'07'!BS58</f>
        <v>0</v>
      </c>
      <c r="BR10" s="480">
        <f>'07'!BT31+'07'!BT58</f>
        <v>0</v>
      </c>
      <c r="BS10" s="480">
        <f>'07'!BU31+'07'!BU58</f>
        <v>0</v>
      </c>
      <c r="BT10" s="480">
        <f>'07'!BV31+'07'!BV58</f>
        <v>24.5</v>
      </c>
      <c r="BU10" s="480">
        <f>'07'!BW31+'07'!BW58</f>
        <v>0</v>
      </c>
      <c r="BV10" s="480">
        <f>'07'!BX31+'07'!BX58</f>
        <v>8</v>
      </c>
      <c r="BW10" s="480">
        <f>'07'!BY31+'07'!BY58</f>
        <v>0</v>
      </c>
      <c r="BX10" s="480">
        <f>'07'!BZ31+'07'!BZ58</f>
        <v>3</v>
      </c>
      <c r="BY10" s="481">
        <f>'07'!C33+'07'!C60</f>
        <v>14884</v>
      </c>
    </row>
    <row r="11" spans="1:77" ht="15">
      <c r="A11" s="479">
        <v>45573</v>
      </c>
      <c r="B11" s="480">
        <f>'08'!D31+'08'!D58</f>
        <v>0</v>
      </c>
      <c r="C11" s="480">
        <f>'08'!E31+'08'!E58</f>
        <v>0</v>
      </c>
      <c r="D11" s="480">
        <f>'08'!F31+'08'!F58</f>
        <v>0</v>
      </c>
      <c r="E11" s="480">
        <f>'08'!G31+'08'!G58</f>
        <v>0</v>
      </c>
      <c r="F11" s="480">
        <f>'08'!H31+'08'!H58</f>
        <v>0</v>
      </c>
      <c r="G11" s="480">
        <f>'08'!I31+'08'!I58</f>
        <v>0</v>
      </c>
      <c r="H11" s="480">
        <f>'08'!J31+'08'!J58</f>
        <v>0</v>
      </c>
      <c r="I11" s="480">
        <f>'08'!K31+'08'!K58</f>
        <v>0</v>
      </c>
      <c r="J11" s="480">
        <f>'08'!L31+'08'!L58</f>
        <v>1.38</v>
      </c>
      <c r="K11" s="480">
        <f>'08'!M31+'08'!M58</f>
        <v>0</v>
      </c>
      <c r="L11" s="480">
        <f>'08'!N31+'08'!N58</f>
        <v>0.48299999999999998</v>
      </c>
      <c r="M11" s="480">
        <f>'08'!O31+'08'!O58</f>
        <v>0</v>
      </c>
      <c r="N11" s="480">
        <f>'08'!P31+'08'!P58</f>
        <v>0</v>
      </c>
      <c r="O11" s="480">
        <f>'08'!Q31+'08'!Q58</f>
        <v>100</v>
      </c>
      <c r="P11" s="480">
        <f>'08'!R31+'08'!R58</f>
        <v>0</v>
      </c>
      <c r="Q11" s="480">
        <f>'08'!S31+'08'!S58</f>
        <v>0</v>
      </c>
      <c r="R11" s="480">
        <f>'08'!T31+'08'!T58</f>
        <v>0</v>
      </c>
      <c r="S11" s="480">
        <f>'08'!U31+'08'!U58</f>
        <v>0</v>
      </c>
      <c r="T11" s="480">
        <f>'08'!V31+'08'!V58</f>
        <v>2.5</v>
      </c>
      <c r="U11" s="480">
        <f>'08'!W31+'08'!W58</f>
        <v>0</v>
      </c>
      <c r="V11" s="480">
        <f>'08'!X31+'08'!X58</f>
        <v>0</v>
      </c>
      <c r="W11" s="480">
        <f>'08'!Y31+'08'!Y58</f>
        <v>0</v>
      </c>
      <c r="X11" s="480">
        <f>'08'!Z31+'08'!Z58</f>
        <v>0</v>
      </c>
      <c r="Y11" s="480">
        <f>'08'!AA31+'08'!AA58</f>
        <v>40</v>
      </c>
      <c r="Z11" s="480">
        <f>'08'!AB31+'08'!AB58</f>
        <v>0</v>
      </c>
      <c r="AA11" s="480">
        <f>'08'!AC31+'08'!AC58</f>
        <v>0</v>
      </c>
      <c r="AB11" s="480">
        <f>'08'!AD31+'08'!AD58</f>
        <v>0</v>
      </c>
      <c r="AC11" s="480">
        <f>'08'!AE31+'08'!AE58</f>
        <v>0</v>
      </c>
      <c r="AD11" s="480">
        <f>'08'!AF31+'08'!AF58</f>
        <v>0</v>
      </c>
      <c r="AE11" s="480">
        <f>'08'!AG31+'08'!AG58</f>
        <v>0</v>
      </c>
      <c r="AF11" s="480">
        <f>'08'!AH31+'08'!AH58</f>
        <v>0</v>
      </c>
      <c r="AG11" s="480">
        <f>'08'!AI31+'08'!AI58</f>
        <v>0</v>
      </c>
      <c r="AH11" s="480">
        <f>'08'!AJ31+'08'!AJ58</f>
        <v>0</v>
      </c>
      <c r="AI11" s="480">
        <f>'08'!AK31+'08'!AK58</f>
        <v>0</v>
      </c>
      <c r="AJ11" s="480">
        <f>'08'!AL31+'08'!AL58</f>
        <v>0</v>
      </c>
      <c r="AK11" s="480">
        <f>'08'!AM31+'08'!AM58</f>
        <v>0</v>
      </c>
      <c r="AL11" s="480">
        <f>'08'!AN31+'08'!AN58</f>
        <v>7.8</v>
      </c>
      <c r="AM11" s="480">
        <f>'08'!AO31+'08'!AO58</f>
        <v>0</v>
      </c>
      <c r="AN11" s="480">
        <f>'08'!AP31+'08'!AP58</f>
        <v>0</v>
      </c>
      <c r="AO11" s="480">
        <f>'08'!AQ31+'08'!AQ58</f>
        <v>0</v>
      </c>
      <c r="AP11" s="480">
        <f>'08'!AR31+'08'!AR58</f>
        <v>0</v>
      </c>
      <c r="AQ11" s="480">
        <f>'08'!AS31+'08'!AS58</f>
        <v>0</v>
      </c>
      <c r="AR11" s="480">
        <f>'08'!AT31+'08'!AT58</f>
        <v>0</v>
      </c>
      <c r="AS11" s="480">
        <f>'08'!AU31+'08'!AU58</f>
        <v>0</v>
      </c>
      <c r="AT11" s="480">
        <f>'08'!AV31+'08'!AV58</f>
        <v>0</v>
      </c>
      <c r="AU11" s="480">
        <f>'08'!AW31+'08'!AW58</f>
        <v>0</v>
      </c>
      <c r="AV11" s="480">
        <f>'08'!AX31+'08'!AX58</f>
        <v>0.7</v>
      </c>
      <c r="AW11" s="480">
        <f>'08'!AY31+'08'!AY58</f>
        <v>0</v>
      </c>
      <c r="AX11" s="480">
        <f>'08'!AZ31+'08'!AZ58</f>
        <v>0</v>
      </c>
      <c r="AY11" s="480">
        <f>'08'!BA31+'08'!BA58</f>
        <v>0</v>
      </c>
      <c r="AZ11" s="480">
        <f>'08'!BB31+'08'!BB58</f>
        <v>11</v>
      </c>
      <c r="BA11" s="480">
        <f>'08'!BC31+'08'!BC58</f>
        <v>0</v>
      </c>
      <c r="BB11" s="480">
        <f>'08'!BD31+'08'!BD58</f>
        <v>0</v>
      </c>
      <c r="BC11" s="480">
        <f>'08'!BE31+'08'!BE58</f>
        <v>0</v>
      </c>
      <c r="BD11" s="480">
        <f>'08'!BF31+'08'!BF58</f>
        <v>0</v>
      </c>
      <c r="BE11" s="480">
        <f>'08'!BG31+'08'!BG58</f>
        <v>0</v>
      </c>
      <c r="BF11" s="480">
        <f>'08'!BH31+'08'!BH58</f>
        <v>0</v>
      </c>
      <c r="BG11" s="480">
        <f>'08'!BI31+'08'!BI58</f>
        <v>3</v>
      </c>
      <c r="BH11" s="480">
        <f>'08'!BJ31+'08'!BJ58</f>
        <v>1.8</v>
      </c>
      <c r="BI11" s="480">
        <f>'08'!BK31+'08'!BK58</f>
        <v>1.9</v>
      </c>
      <c r="BJ11" s="480">
        <f>'08'!BL31+'08'!BL58</f>
        <v>3.8</v>
      </c>
      <c r="BK11" s="480">
        <f>'08'!BM31+'08'!BM58</f>
        <v>0</v>
      </c>
      <c r="BL11" s="480">
        <f>'08'!BN31+'08'!BN58</f>
        <v>0</v>
      </c>
      <c r="BM11" s="480">
        <f>'08'!BO31+'08'!BO58</f>
        <v>0</v>
      </c>
      <c r="BN11" s="480">
        <f>'08'!BP31+'08'!BP58</f>
        <v>12</v>
      </c>
      <c r="BO11" s="480">
        <f>'08'!BQ31+'08'!BQ58</f>
        <v>0</v>
      </c>
      <c r="BP11" s="480">
        <f>'08'!BR31+'08'!BR58</f>
        <v>0</v>
      </c>
      <c r="BQ11" s="480">
        <f>'08'!BS31+'08'!BS58</f>
        <v>0</v>
      </c>
      <c r="BR11" s="480">
        <f>'08'!BT31+'08'!BT58</f>
        <v>0</v>
      </c>
      <c r="BS11" s="480">
        <f>'08'!BU31+'08'!BU58</f>
        <v>0</v>
      </c>
      <c r="BT11" s="480">
        <f>'08'!BV31+'08'!BV58</f>
        <v>23.3</v>
      </c>
      <c r="BU11" s="480">
        <f>'08'!BW31+'08'!BW58</f>
        <v>0</v>
      </c>
      <c r="BV11" s="480">
        <f>'08'!BX31+'08'!BX58</f>
        <v>8</v>
      </c>
      <c r="BW11" s="480">
        <f>'08'!BY31+'08'!BY58</f>
        <v>0</v>
      </c>
      <c r="BX11" s="480">
        <f>'08'!BZ31+'08'!BZ58</f>
        <v>0</v>
      </c>
      <c r="BY11" s="481">
        <f>'08'!C33+'08'!C60</f>
        <v>14884</v>
      </c>
    </row>
    <row r="12" spans="1:77" ht="15">
      <c r="A12" s="479">
        <v>45574</v>
      </c>
      <c r="B12" s="480">
        <f>'09'!D31+'09'!D58</f>
        <v>0</v>
      </c>
      <c r="C12" s="480">
        <f>'09'!E31+'09'!E58</f>
        <v>0</v>
      </c>
      <c r="D12" s="480">
        <f>'09'!F31+'09'!F58</f>
        <v>0</v>
      </c>
      <c r="E12" s="480">
        <f>'09'!G31+'09'!G58</f>
        <v>0</v>
      </c>
      <c r="F12" s="480">
        <f>'09'!H31+'09'!H58</f>
        <v>0</v>
      </c>
      <c r="G12" s="480">
        <f>'09'!I31+'09'!I58</f>
        <v>0</v>
      </c>
      <c r="H12" s="480">
        <f>'09'!J31+'09'!J58</f>
        <v>5</v>
      </c>
      <c r="I12" s="480">
        <f>'09'!K31+'09'!K58</f>
        <v>0</v>
      </c>
      <c r="J12" s="480">
        <f>'09'!L31+'09'!L58</f>
        <v>1.23</v>
      </c>
      <c r="K12" s="480">
        <f>'09'!M31+'09'!M58</f>
        <v>1.2</v>
      </c>
      <c r="L12" s="480">
        <f>'09'!N31+'09'!N58</f>
        <v>0.44799999999999995</v>
      </c>
      <c r="M12" s="480">
        <f>'09'!O31+'09'!O58</f>
        <v>0</v>
      </c>
      <c r="N12" s="480">
        <f>'09'!P31+'09'!P58</f>
        <v>0.1</v>
      </c>
      <c r="O12" s="480">
        <f>'09'!Q31+'09'!Q58</f>
        <v>0</v>
      </c>
      <c r="P12" s="480">
        <f>'09'!R31+'09'!R58</f>
        <v>2</v>
      </c>
      <c r="Q12" s="480">
        <f>'09'!S31+'09'!S58</f>
        <v>0</v>
      </c>
      <c r="R12" s="480">
        <f>'09'!T31+'09'!T58</f>
        <v>0</v>
      </c>
      <c r="S12" s="480">
        <f>'09'!U31+'09'!U58</f>
        <v>0</v>
      </c>
      <c r="T12" s="480">
        <f>'09'!V31+'09'!V58</f>
        <v>0</v>
      </c>
      <c r="U12" s="480">
        <f>'09'!W31+'09'!W58</f>
        <v>2.6</v>
      </c>
      <c r="V12" s="480">
        <f>'09'!X31+'09'!X58</f>
        <v>0</v>
      </c>
      <c r="W12" s="480">
        <f>'09'!Y31+'09'!Y58</f>
        <v>0</v>
      </c>
      <c r="X12" s="480">
        <f>'09'!Z31+'09'!Z58</f>
        <v>0</v>
      </c>
      <c r="Y12" s="480">
        <f>'09'!AA31+'09'!AA58</f>
        <v>20</v>
      </c>
      <c r="Z12" s="480">
        <f>'09'!AB31+'09'!AB58</f>
        <v>0</v>
      </c>
      <c r="AA12" s="480">
        <f>'09'!AC31+'09'!AC58</f>
        <v>0.3</v>
      </c>
      <c r="AB12" s="480">
        <f>'09'!AD31+'09'!AD58</f>
        <v>0</v>
      </c>
      <c r="AC12" s="480">
        <f>'09'!AE31+'09'!AE58</f>
        <v>0</v>
      </c>
      <c r="AD12" s="480">
        <f>'09'!AF31+'09'!AF58</f>
        <v>0</v>
      </c>
      <c r="AE12" s="480">
        <f>'09'!AG31+'09'!AG58</f>
        <v>6</v>
      </c>
      <c r="AF12" s="480">
        <f>'09'!AH31+'09'!AH58</f>
        <v>0</v>
      </c>
      <c r="AG12" s="480">
        <f>'09'!AI31+'09'!AI58</f>
        <v>0</v>
      </c>
      <c r="AH12" s="480">
        <f>'09'!AJ31+'09'!AJ58</f>
        <v>0</v>
      </c>
      <c r="AI12" s="480">
        <f>'09'!AK31+'09'!AK58</f>
        <v>0</v>
      </c>
      <c r="AJ12" s="480">
        <f>'09'!AL31+'09'!AL58</f>
        <v>0</v>
      </c>
      <c r="AK12" s="480">
        <f>'09'!AM31+'09'!AM58</f>
        <v>0</v>
      </c>
      <c r="AL12" s="480">
        <f>'09'!AN31+'09'!AN58</f>
        <v>0</v>
      </c>
      <c r="AM12" s="480">
        <f>'09'!AO31+'09'!AO58</f>
        <v>0</v>
      </c>
      <c r="AN12" s="480">
        <f>'09'!AP31+'09'!AP58</f>
        <v>0</v>
      </c>
      <c r="AO12" s="480">
        <f>'09'!AQ31+'09'!AQ58</f>
        <v>0</v>
      </c>
      <c r="AP12" s="480">
        <f>'09'!AR31+'09'!AR58</f>
        <v>0</v>
      </c>
      <c r="AQ12" s="480">
        <f>'09'!AS31+'09'!AS58</f>
        <v>0</v>
      </c>
      <c r="AR12" s="480">
        <f>'09'!AT31+'09'!AT58</f>
        <v>1.3</v>
      </c>
      <c r="AS12" s="480">
        <f>'09'!AU31+'09'!AU58</f>
        <v>0</v>
      </c>
      <c r="AT12" s="480">
        <f>'09'!AV31+'09'!AV58</f>
        <v>0</v>
      </c>
      <c r="AU12" s="480">
        <f>'09'!AW31+'09'!AW58</f>
        <v>0</v>
      </c>
      <c r="AV12" s="480">
        <f>'09'!AX31+'09'!AX58</f>
        <v>0</v>
      </c>
      <c r="AW12" s="480">
        <f>'09'!AY31+'09'!AY58</f>
        <v>0</v>
      </c>
      <c r="AX12" s="480">
        <f>'09'!AZ31+'09'!AZ58</f>
        <v>0</v>
      </c>
      <c r="AY12" s="480">
        <f>'09'!BA31+'09'!BA58</f>
        <v>0</v>
      </c>
      <c r="AZ12" s="480">
        <f>'09'!BB31+'09'!BB58</f>
        <v>6</v>
      </c>
      <c r="BA12" s="480">
        <f>'09'!BC31+'09'!BC58</f>
        <v>0</v>
      </c>
      <c r="BB12" s="480">
        <f>'09'!BD31+'09'!BD58</f>
        <v>0</v>
      </c>
      <c r="BC12" s="480">
        <f>'09'!BE31+'09'!BE58</f>
        <v>0</v>
      </c>
      <c r="BD12" s="480">
        <f>'09'!BF31+'09'!BF58</f>
        <v>0</v>
      </c>
      <c r="BE12" s="480">
        <f>'09'!BG31+'09'!BG58</f>
        <v>0</v>
      </c>
      <c r="BF12" s="480">
        <f>'09'!BH31+'09'!BH58</f>
        <v>0</v>
      </c>
      <c r="BG12" s="480">
        <f>'09'!BI31+'09'!BI58</f>
        <v>0</v>
      </c>
      <c r="BH12" s="480">
        <f>'09'!BJ31+'09'!BJ58</f>
        <v>2.9</v>
      </c>
      <c r="BI12" s="480">
        <f>'09'!BK31+'09'!BK58</f>
        <v>0.7</v>
      </c>
      <c r="BJ12" s="480">
        <f>'09'!BL31+'09'!BL58</f>
        <v>1</v>
      </c>
      <c r="BK12" s="480">
        <f>'09'!BM31+'09'!BM58</f>
        <v>0</v>
      </c>
      <c r="BL12" s="480">
        <f>'09'!BN31+'09'!BN58</f>
        <v>0</v>
      </c>
      <c r="BM12" s="480">
        <f>'09'!BO31+'09'!BO58</f>
        <v>0</v>
      </c>
      <c r="BN12" s="480">
        <f>'09'!BP31+'09'!BP58</f>
        <v>0</v>
      </c>
      <c r="BO12" s="480">
        <f>'09'!BQ31+'09'!BQ58</f>
        <v>0</v>
      </c>
      <c r="BP12" s="480">
        <f>'09'!BR31+'09'!BR58</f>
        <v>0</v>
      </c>
      <c r="BQ12" s="480">
        <f>'09'!BS31+'09'!BS58</f>
        <v>0</v>
      </c>
      <c r="BR12" s="480">
        <f>'09'!BT31+'09'!BT58</f>
        <v>0</v>
      </c>
      <c r="BS12" s="480">
        <f>'09'!BU31+'09'!BU58</f>
        <v>0</v>
      </c>
      <c r="BT12" s="480">
        <f>'09'!BV31+'09'!BV58</f>
        <v>0</v>
      </c>
      <c r="BU12" s="480">
        <f>'09'!BW31+'09'!BW58</f>
        <v>12</v>
      </c>
      <c r="BV12" s="480">
        <f>'09'!BX31+'09'!BX58</f>
        <v>8</v>
      </c>
      <c r="BW12" s="480">
        <f>'09'!BY31+'09'!BY58</f>
        <v>0</v>
      </c>
      <c r="BX12" s="480">
        <f>'09'!BZ31+'09'!BZ58</f>
        <v>3</v>
      </c>
      <c r="BY12" s="481">
        <f>'09'!C33+'09'!C60</f>
        <v>14884</v>
      </c>
    </row>
    <row r="13" spans="1:77" ht="15">
      <c r="A13" s="479">
        <v>45575</v>
      </c>
      <c r="B13" s="480">
        <f>'10'!D31+'10'!D58</f>
        <v>0</v>
      </c>
      <c r="C13" s="480">
        <f>'10'!E31+'10'!E58</f>
        <v>6</v>
      </c>
      <c r="D13" s="480">
        <f>'10'!F31+'10'!F58</f>
        <v>0</v>
      </c>
      <c r="E13" s="480">
        <f>'10'!G31+'10'!G58</f>
        <v>0</v>
      </c>
      <c r="F13" s="480">
        <f>'10'!H31+'10'!H58</f>
        <v>0</v>
      </c>
      <c r="G13" s="480">
        <f>'10'!I31+'10'!I58</f>
        <v>0</v>
      </c>
      <c r="H13" s="480">
        <f>'10'!J31+'10'!J58</f>
        <v>4.5</v>
      </c>
      <c r="I13" s="480">
        <f>'10'!K31+'10'!K58</f>
        <v>0</v>
      </c>
      <c r="J13" s="480">
        <f>'10'!L31+'10'!L58</f>
        <v>1.05</v>
      </c>
      <c r="K13" s="480">
        <f>'10'!M31+'10'!M58</f>
        <v>2.4</v>
      </c>
      <c r="L13" s="480">
        <f>'10'!N31+'10'!N58</f>
        <v>0.58499999999999996</v>
      </c>
      <c r="M13" s="480">
        <f>'10'!O31+'10'!O58</f>
        <v>0</v>
      </c>
      <c r="N13" s="480">
        <f>'10'!P31+'10'!P58</f>
        <v>0.2</v>
      </c>
      <c r="O13" s="480">
        <f>'10'!Q31+'10'!Q58</f>
        <v>100</v>
      </c>
      <c r="P13" s="480">
        <f>'10'!R31+'10'!R58</f>
        <v>0</v>
      </c>
      <c r="Q13" s="480">
        <f>'10'!S31+'10'!S58</f>
        <v>0</v>
      </c>
      <c r="R13" s="480">
        <f>'10'!T31+'10'!T58</f>
        <v>0</v>
      </c>
      <c r="S13" s="480">
        <f>'10'!U31+'10'!U58</f>
        <v>0</v>
      </c>
      <c r="T13" s="480">
        <f>'10'!V31+'10'!V58</f>
        <v>0</v>
      </c>
      <c r="U13" s="480">
        <f>'10'!W31+'10'!W58</f>
        <v>2.5</v>
      </c>
      <c r="V13" s="480">
        <f>'10'!X31+'10'!X58</f>
        <v>0</v>
      </c>
      <c r="W13" s="480">
        <f>'10'!Y31+'10'!Y58</f>
        <v>0</v>
      </c>
      <c r="X13" s="480">
        <f>'10'!Z31+'10'!Z58</f>
        <v>0</v>
      </c>
      <c r="Y13" s="480">
        <f>'10'!AA31+'10'!AA58</f>
        <v>0</v>
      </c>
      <c r="Z13" s="480">
        <f>'10'!AB31+'10'!AB58</f>
        <v>0</v>
      </c>
      <c r="AA13" s="480">
        <f>'10'!AC31+'10'!AC58</f>
        <v>0.3</v>
      </c>
      <c r="AB13" s="480">
        <f>'10'!AD31+'10'!AD58</f>
        <v>0</v>
      </c>
      <c r="AC13" s="480">
        <f>'10'!AE31+'10'!AE58</f>
        <v>0</v>
      </c>
      <c r="AD13" s="480">
        <f>'10'!AF31+'10'!AF58</f>
        <v>2.8</v>
      </c>
      <c r="AE13" s="480">
        <f>'10'!AG31+'10'!AG58</f>
        <v>0</v>
      </c>
      <c r="AF13" s="480">
        <f>'10'!AH31+'10'!AH58</f>
        <v>0</v>
      </c>
      <c r="AG13" s="480">
        <f>'10'!AI31+'10'!AI58</f>
        <v>0</v>
      </c>
      <c r="AH13" s="480">
        <f>'10'!AJ31+'10'!AJ58</f>
        <v>0</v>
      </c>
      <c r="AI13" s="480">
        <f>'10'!AK31+'10'!AK58</f>
        <v>0</v>
      </c>
      <c r="AJ13" s="480">
        <f>'10'!AL31+'10'!AL58</f>
        <v>0</v>
      </c>
      <c r="AK13" s="480">
        <f>'10'!AM31+'10'!AM58</f>
        <v>0</v>
      </c>
      <c r="AL13" s="480">
        <f>'10'!AN31+'10'!AN58</f>
        <v>0</v>
      </c>
      <c r="AM13" s="480">
        <f>'10'!AO31+'10'!AO58</f>
        <v>0</v>
      </c>
      <c r="AN13" s="480">
        <f>'10'!AP31+'10'!AP58</f>
        <v>0</v>
      </c>
      <c r="AO13" s="480">
        <f>'10'!AQ31+'10'!AQ58</f>
        <v>0</v>
      </c>
      <c r="AP13" s="480">
        <f>'10'!AR31+'10'!AR58</f>
        <v>0</v>
      </c>
      <c r="AQ13" s="480">
        <f>'10'!AS31+'10'!AS58</f>
        <v>0</v>
      </c>
      <c r="AR13" s="480">
        <f>'10'!AT31+'10'!AT58</f>
        <v>1.2</v>
      </c>
      <c r="AS13" s="480">
        <f>'10'!AU31+'10'!AU58</f>
        <v>0</v>
      </c>
      <c r="AT13" s="480">
        <f>'10'!AV31+'10'!AV58</f>
        <v>6.5</v>
      </c>
      <c r="AU13" s="480">
        <f>'10'!AW31+'10'!AW58</f>
        <v>0</v>
      </c>
      <c r="AV13" s="480">
        <f>'10'!AX31+'10'!AX58</f>
        <v>0</v>
      </c>
      <c r="AW13" s="480">
        <f>'10'!AY31+'10'!AY58</f>
        <v>0</v>
      </c>
      <c r="AX13" s="480">
        <f>'10'!AZ31+'10'!AZ58</f>
        <v>6</v>
      </c>
      <c r="AY13" s="480">
        <f>'10'!BA31+'10'!BA58</f>
        <v>0</v>
      </c>
      <c r="AZ13" s="480">
        <f>'10'!BB31+'10'!BB58</f>
        <v>0</v>
      </c>
      <c r="BA13" s="480">
        <f>'10'!BC31+'10'!BC58</f>
        <v>0</v>
      </c>
      <c r="BB13" s="480">
        <f>'10'!BD31+'10'!BD58</f>
        <v>0</v>
      </c>
      <c r="BC13" s="480">
        <f>'10'!BE31+'10'!BE58</f>
        <v>0</v>
      </c>
      <c r="BD13" s="480">
        <f>'10'!BF31+'10'!BF58</f>
        <v>0</v>
      </c>
      <c r="BE13" s="480">
        <f>'10'!BG31+'10'!BG58</f>
        <v>0</v>
      </c>
      <c r="BF13" s="480">
        <f>'10'!BH31+'10'!BH58</f>
        <v>0</v>
      </c>
      <c r="BG13" s="480">
        <f>'10'!BI31+'10'!BI58</f>
        <v>0</v>
      </c>
      <c r="BH13" s="480">
        <f>'10'!BJ31+'10'!BJ58</f>
        <v>21.9</v>
      </c>
      <c r="BI13" s="480">
        <f>'10'!BK31+'10'!BK58</f>
        <v>0.7</v>
      </c>
      <c r="BJ13" s="480">
        <f>'10'!BL31+'10'!BL58</f>
        <v>1.3</v>
      </c>
      <c r="BK13" s="480">
        <f>'10'!BM31+'10'!BM58</f>
        <v>0</v>
      </c>
      <c r="BL13" s="480">
        <f>'10'!BN31+'10'!BN58</f>
        <v>0</v>
      </c>
      <c r="BM13" s="480">
        <f>'10'!BO31+'10'!BO58</f>
        <v>0</v>
      </c>
      <c r="BN13" s="480">
        <f>'10'!BP31+'10'!BP58</f>
        <v>0</v>
      </c>
      <c r="BO13" s="480">
        <f>'10'!BQ31+'10'!BQ58</f>
        <v>0</v>
      </c>
      <c r="BP13" s="480">
        <f>'10'!BR31+'10'!BR58</f>
        <v>0</v>
      </c>
      <c r="BQ13" s="480">
        <f>'10'!BS31+'10'!BS58</f>
        <v>0</v>
      </c>
      <c r="BR13" s="480">
        <f>'10'!BT31+'10'!BT58</f>
        <v>0</v>
      </c>
      <c r="BS13" s="480">
        <f>'10'!BU31+'10'!BU58</f>
        <v>0</v>
      </c>
      <c r="BT13" s="480">
        <f>'10'!BV31+'10'!BV58</f>
        <v>23.2</v>
      </c>
      <c r="BU13" s="480">
        <f>'10'!BW31+'10'!BW58</f>
        <v>0</v>
      </c>
      <c r="BV13" s="480">
        <f>'10'!BX31+'10'!BX58</f>
        <v>8</v>
      </c>
      <c r="BW13" s="480">
        <f>'10'!BY31+'10'!BY58</f>
        <v>0</v>
      </c>
      <c r="BX13" s="480">
        <f>'10'!BZ31+'10'!BZ58</f>
        <v>0</v>
      </c>
      <c r="BY13" s="481">
        <f>'10'!C33+'10'!C60</f>
        <v>14884</v>
      </c>
    </row>
    <row r="14" spans="1:77" ht="15">
      <c r="A14" s="479">
        <v>45576</v>
      </c>
      <c r="B14" s="480">
        <f>'11'!D31+'11'!D58</f>
        <v>0</v>
      </c>
      <c r="C14" s="480">
        <f>'11'!E31+'11'!E58</f>
        <v>0</v>
      </c>
      <c r="D14" s="480">
        <f>'11'!F31+'11'!F58</f>
        <v>0</v>
      </c>
      <c r="E14" s="480">
        <f>'11'!G31+'11'!G58</f>
        <v>0</v>
      </c>
      <c r="F14" s="480">
        <f>'11'!H31+'11'!H58</f>
        <v>0</v>
      </c>
      <c r="G14" s="480">
        <f>'11'!I31+'11'!I58</f>
        <v>0</v>
      </c>
      <c r="H14" s="480">
        <f>'11'!J31+'11'!J58</f>
        <v>0</v>
      </c>
      <c r="I14" s="480">
        <f>'11'!K31+'11'!K58</f>
        <v>0</v>
      </c>
      <c r="J14" s="480">
        <f>'11'!L31+'11'!L58</f>
        <v>1.7800000000000002</v>
      </c>
      <c r="K14" s="480">
        <f>'11'!M31+'11'!M58</f>
        <v>1.4</v>
      </c>
      <c r="L14" s="480">
        <f>'11'!N31+'11'!N58</f>
        <v>0.48299999999999998</v>
      </c>
      <c r="M14" s="480">
        <f>'11'!O31+'11'!O58</f>
        <v>0</v>
      </c>
      <c r="N14" s="480">
        <f>'11'!P31+'11'!P58</f>
        <v>0.1</v>
      </c>
      <c r="O14" s="480">
        <f>'11'!Q31+'11'!Q58</f>
        <v>100</v>
      </c>
      <c r="P14" s="480">
        <f>'11'!R31+'11'!R58</f>
        <v>2</v>
      </c>
      <c r="Q14" s="480">
        <f>'11'!S31+'11'!S58</f>
        <v>0</v>
      </c>
      <c r="R14" s="480">
        <f>'11'!T31+'11'!T58</f>
        <v>0</v>
      </c>
      <c r="S14" s="480">
        <f>'11'!U31+'11'!U58</f>
        <v>0</v>
      </c>
      <c r="T14" s="480">
        <f>'11'!V31+'11'!V58</f>
        <v>2.1</v>
      </c>
      <c r="U14" s="480">
        <f>'11'!W31+'11'!W58</f>
        <v>0</v>
      </c>
      <c r="V14" s="480">
        <f>'11'!X31+'11'!X58</f>
        <v>0</v>
      </c>
      <c r="W14" s="480">
        <f>'11'!Y31+'11'!Y58</f>
        <v>0</v>
      </c>
      <c r="X14" s="480">
        <f>'11'!Z31+'11'!Z58</f>
        <v>0</v>
      </c>
      <c r="Y14" s="480">
        <f>'11'!AA31+'11'!AA58</f>
        <v>20</v>
      </c>
      <c r="Z14" s="480">
        <f>'11'!AB31+'11'!AB58</f>
        <v>0</v>
      </c>
      <c r="AA14" s="480">
        <f>'11'!AC31+'11'!AC58</f>
        <v>0.8</v>
      </c>
      <c r="AB14" s="480">
        <f>'11'!AD31+'11'!AD58</f>
        <v>0</v>
      </c>
      <c r="AC14" s="480">
        <f>'11'!AE31+'11'!AE58</f>
        <v>0</v>
      </c>
      <c r="AD14" s="480">
        <f>'11'!AF31+'11'!AF58</f>
        <v>0</v>
      </c>
      <c r="AE14" s="480">
        <f>'11'!AG31+'11'!AG58</f>
        <v>0</v>
      </c>
      <c r="AF14" s="480">
        <f>'11'!AH31+'11'!AH58</f>
        <v>0</v>
      </c>
      <c r="AG14" s="480">
        <f>'11'!AI31+'11'!AI58</f>
        <v>0</v>
      </c>
      <c r="AH14" s="480">
        <f>'11'!AJ31+'11'!AJ58</f>
        <v>0</v>
      </c>
      <c r="AI14" s="480">
        <f>'11'!AK31+'11'!AK58</f>
        <v>0</v>
      </c>
      <c r="AJ14" s="480">
        <f>'11'!AL31+'11'!AL58</f>
        <v>6</v>
      </c>
      <c r="AK14" s="480">
        <f>'11'!AM31+'11'!AM58</f>
        <v>0</v>
      </c>
      <c r="AL14" s="480">
        <f>'11'!AN31+'11'!AN58</f>
        <v>2.2000000000000002</v>
      </c>
      <c r="AM14" s="480">
        <f>'11'!AO31+'11'!AO58</f>
        <v>0</v>
      </c>
      <c r="AN14" s="480">
        <f>'11'!AP31+'11'!AP58</f>
        <v>0</v>
      </c>
      <c r="AO14" s="480">
        <f>'11'!AQ31+'11'!AQ58</f>
        <v>0</v>
      </c>
      <c r="AP14" s="480">
        <f>'11'!AR31+'11'!AR58</f>
        <v>0</v>
      </c>
      <c r="AQ14" s="480">
        <f>'11'!AS31+'11'!AS58</f>
        <v>0</v>
      </c>
      <c r="AR14" s="480">
        <f>'11'!AT31+'11'!AT58</f>
        <v>0.6</v>
      </c>
      <c r="AS14" s="480">
        <f>'11'!AU31+'11'!AU58</f>
        <v>0</v>
      </c>
      <c r="AT14" s="480">
        <f>'11'!AV31+'11'!AV58</f>
        <v>6</v>
      </c>
      <c r="AU14" s="480">
        <f>'11'!AW31+'11'!AW58</f>
        <v>0</v>
      </c>
      <c r="AV14" s="480">
        <f>'11'!AX31+'11'!AX58</f>
        <v>0</v>
      </c>
      <c r="AW14" s="480">
        <f>'11'!AY31+'11'!AY58</f>
        <v>0</v>
      </c>
      <c r="AX14" s="480">
        <f>'11'!AZ31+'11'!AZ58</f>
        <v>0</v>
      </c>
      <c r="AY14" s="480">
        <f>'11'!BA31+'11'!BA58</f>
        <v>0</v>
      </c>
      <c r="AZ14" s="480">
        <f>'11'!BB31+'11'!BB58</f>
        <v>6.5</v>
      </c>
      <c r="BA14" s="480">
        <f>'11'!BC31+'11'!BC58</f>
        <v>0</v>
      </c>
      <c r="BB14" s="480">
        <f>'11'!BD31+'11'!BD58</f>
        <v>0</v>
      </c>
      <c r="BC14" s="480">
        <f>'11'!BE31+'11'!BE58</f>
        <v>0</v>
      </c>
      <c r="BD14" s="480">
        <f>'11'!BF31+'11'!BF58</f>
        <v>0</v>
      </c>
      <c r="BE14" s="480">
        <f>'11'!BG31+'11'!BG58</f>
        <v>0</v>
      </c>
      <c r="BF14" s="480">
        <f>'11'!BH31+'11'!BH58</f>
        <v>12</v>
      </c>
      <c r="BG14" s="480">
        <f>'11'!BI31+'11'!BI58</f>
        <v>0</v>
      </c>
      <c r="BH14" s="480">
        <f>'11'!BJ31+'11'!BJ58</f>
        <v>22.1</v>
      </c>
      <c r="BI14" s="480">
        <f>'11'!BK31+'11'!BK58</f>
        <v>2.8</v>
      </c>
      <c r="BJ14" s="480">
        <f>'11'!BL31+'11'!BL58</f>
        <v>2.8</v>
      </c>
      <c r="BK14" s="480">
        <f>'11'!BM31+'11'!BM58</f>
        <v>0</v>
      </c>
      <c r="BL14" s="480">
        <f>'11'!BN31+'11'!BN58</f>
        <v>0</v>
      </c>
      <c r="BM14" s="480">
        <f>'11'!BO31+'11'!BO58</f>
        <v>3.5</v>
      </c>
      <c r="BN14" s="480">
        <f>'11'!BP31+'11'!BP58</f>
        <v>0</v>
      </c>
      <c r="BO14" s="480">
        <f>'11'!BQ31+'11'!BQ58</f>
        <v>0</v>
      </c>
      <c r="BP14" s="480">
        <f>'11'!BR31+'11'!BR58</f>
        <v>0</v>
      </c>
      <c r="BQ14" s="480">
        <f>'11'!BS31+'11'!BS58</f>
        <v>0</v>
      </c>
      <c r="BR14" s="480">
        <f>'11'!BT31+'11'!BT58</f>
        <v>0</v>
      </c>
      <c r="BS14" s="480">
        <f>'11'!BU31+'11'!BU58</f>
        <v>0</v>
      </c>
      <c r="BT14" s="480">
        <f>'11'!BV31+'11'!BV58</f>
        <v>0</v>
      </c>
      <c r="BU14" s="480">
        <f>'11'!BW31+'11'!BW58</f>
        <v>0</v>
      </c>
      <c r="BV14" s="480">
        <f>'11'!BX31+'11'!BX58</f>
        <v>8</v>
      </c>
      <c r="BW14" s="480">
        <f>'11'!BY31+'11'!BY58</f>
        <v>0</v>
      </c>
      <c r="BX14" s="480">
        <f>'11'!BZ31+'11'!BZ58</f>
        <v>0</v>
      </c>
      <c r="BY14" s="481">
        <f>'11'!C33+'11'!C60</f>
        <v>14884</v>
      </c>
    </row>
    <row r="15" spans="1:77" ht="15">
      <c r="A15" s="479">
        <v>45577</v>
      </c>
      <c r="B15" s="480">
        <f>'12'!D31+'12'!D58</f>
        <v>0</v>
      </c>
      <c r="C15" s="480">
        <f>'12'!E31+'12'!E58</f>
        <v>0</v>
      </c>
      <c r="D15" s="480">
        <f>'12'!F31+'12'!F58</f>
        <v>0</v>
      </c>
      <c r="E15" s="480">
        <f>'12'!G31+'12'!G58</f>
        <v>0</v>
      </c>
      <c r="F15" s="480">
        <f>'12'!H31+'12'!H58</f>
        <v>0</v>
      </c>
      <c r="G15" s="480">
        <f>'12'!I31+'12'!I58</f>
        <v>0</v>
      </c>
      <c r="H15" s="480">
        <f>'12'!J31+'12'!J58</f>
        <v>0</v>
      </c>
      <c r="I15" s="480">
        <f>'12'!K31+'12'!K58</f>
        <v>0</v>
      </c>
      <c r="J15" s="480">
        <f>'12'!L31+'12'!L58</f>
        <v>0</v>
      </c>
      <c r="K15" s="480">
        <f>'12'!M31+'12'!M58</f>
        <v>0</v>
      </c>
      <c r="L15" s="480">
        <f>'12'!N31+'12'!N58</f>
        <v>0</v>
      </c>
      <c r="M15" s="480">
        <f>'12'!O31+'12'!O58</f>
        <v>0</v>
      </c>
      <c r="N15" s="480">
        <f>'12'!P31+'12'!P58</f>
        <v>0</v>
      </c>
      <c r="O15" s="480">
        <f>'12'!Q31+'12'!Q58</f>
        <v>0</v>
      </c>
      <c r="P15" s="480">
        <f>'12'!R31+'12'!R58</f>
        <v>0</v>
      </c>
      <c r="Q15" s="480">
        <f>'12'!S31+'12'!S58</f>
        <v>0</v>
      </c>
      <c r="R15" s="480">
        <f>'12'!T31+'12'!T58</f>
        <v>0</v>
      </c>
      <c r="S15" s="480">
        <f>'12'!U31+'12'!U58</f>
        <v>0</v>
      </c>
      <c r="T15" s="480">
        <f>'12'!V31+'12'!V58</f>
        <v>0</v>
      </c>
      <c r="U15" s="480">
        <f>'12'!W31+'12'!W58</f>
        <v>0</v>
      </c>
      <c r="V15" s="480">
        <f>'12'!X31+'12'!X58</f>
        <v>0</v>
      </c>
      <c r="W15" s="480">
        <f>'12'!Y31+'12'!Y58</f>
        <v>0</v>
      </c>
      <c r="X15" s="480">
        <f>'12'!Z31+'12'!Z58</f>
        <v>0</v>
      </c>
      <c r="Y15" s="480">
        <f>'12'!AA31+'12'!AA58</f>
        <v>0</v>
      </c>
      <c r="Z15" s="480">
        <f>'12'!AB31+'12'!AB58</f>
        <v>0</v>
      </c>
      <c r="AA15" s="480">
        <f>'12'!AC31+'12'!AC58</f>
        <v>0</v>
      </c>
      <c r="AB15" s="480">
        <f>'12'!AD31+'12'!AD58</f>
        <v>0</v>
      </c>
      <c r="AC15" s="480">
        <f>'12'!AE31+'12'!AE58</f>
        <v>0</v>
      </c>
      <c r="AD15" s="480">
        <f>'12'!AF31+'12'!AF58</f>
        <v>0</v>
      </c>
      <c r="AE15" s="480">
        <f>'12'!AG31+'12'!AG58</f>
        <v>0</v>
      </c>
      <c r="AF15" s="480">
        <f>'12'!AH31+'12'!AH58</f>
        <v>0</v>
      </c>
      <c r="AG15" s="480">
        <f>'12'!AI31+'12'!AI58</f>
        <v>0</v>
      </c>
      <c r="AH15" s="480">
        <f>'12'!AJ31+'12'!AJ58</f>
        <v>0</v>
      </c>
      <c r="AI15" s="480">
        <f>'12'!AK31+'12'!AK58</f>
        <v>0</v>
      </c>
      <c r="AJ15" s="480">
        <f>'12'!AL31+'12'!AL58</f>
        <v>0</v>
      </c>
      <c r="AK15" s="480">
        <f>'12'!AM31+'12'!AM58</f>
        <v>0</v>
      </c>
      <c r="AL15" s="480">
        <f>'12'!AN31+'12'!AN58</f>
        <v>0</v>
      </c>
      <c r="AM15" s="480">
        <f>'12'!AO31+'12'!AO58</f>
        <v>0</v>
      </c>
      <c r="AN15" s="480">
        <f>'12'!AP31+'12'!AP58</f>
        <v>0</v>
      </c>
      <c r="AO15" s="480">
        <f>'12'!AQ31+'12'!AQ58</f>
        <v>0</v>
      </c>
      <c r="AP15" s="480">
        <f>'12'!AR31+'12'!AR58</f>
        <v>0</v>
      </c>
      <c r="AQ15" s="480">
        <f>'12'!AS31+'12'!AS58</f>
        <v>0</v>
      </c>
      <c r="AR15" s="480">
        <f>'12'!AT31+'12'!AT58</f>
        <v>0</v>
      </c>
      <c r="AS15" s="480">
        <f>'12'!AU31+'12'!AU58</f>
        <v>0</v>
      </c>
      <c r="AT15" s="480">
        <f>'12'!AV31+'12'!AV58</f>
        <v>0</v>
      </c>
      <c r="AU15" s="480">
        <f>'12'!AW31+'12'!AW58</f>
        <v>0</v>
      </c>
      <c r="AV15" s="480">
        <f>'12'!AX31+'12'!AX58</f>
        <v>0</v>
      </c>
      <c r="AW15" s="480">
        <f>'12'!AY31+'12'!AY58</f>
        <v>0</v>
      </c>
      <c r="AX15" s="480">
        <f>'12'!AZ31+'12'!AZ58</f>
        <v>0</v>
      </c>
      <c r="AY15" s="480">
        <f>'12'!BA31+'12'!BA58</f>
        <v>0</v>
      </c>
      <c r="AZ15" s="480">
        <f>'12'!BB31+'12'!BB58</f>
        <v>0</v>
      </c>
      <c r="BA15" s="480">
        <f>'12'!BC31+'12'!BC58</f>
        <v>0</v>
      </c>
      <c r="BB15" s="480">
        <f>'12'!BD31+'12'!BD58</f>
        <v>0</v>
      </c>
      <c r="BC15" s="480">
        <f>'12'!BE31+'12'!BE58</f>
        <v>0</v>
      </c>
      <c r="BD15" s="480">
        <f>'12'!BF31+'12'!BF58</f>
        <v>0</v>
      </c>
      <c r="BE15" s="480">
        <f>'12'!BG31+'12'!BG58</f>
        <v>0</v>
      </c>
      <c r="BF15" s="480">
        <f>'12'!BH31+'12'!BH58</f>
        <v>0</v>
      </c>
      <c r="BG15" s="480">
        <f>'12'!BI31+'12'!BI58</f>
        <v>0</v>
      </c>
      <c r="BH15" s="480">
        <f>'12'!BJ31+'12'!BJ58</f>
        <v>0</v>
      </c>
      <c r="BI15" s="480">
        <f>'12'!BK31+'12'!BK58</f>
        <v>0</v>
      </c>
      <c r="BJ15" s="480">
        <f>'12'!BL31+'12'!BL58</f>
        <v>0</v>
      </c>
      <c r="BK15" s="480">
        <f>'12'!BM31+'12'!BM58</f>
        <v>0</v>
      </c>
      <c r="BL15" s="480">
        <f>'12'!BN31+'12'!BN58</f>
        <v>0</v>
      </c>
      <c r="BM15" s="480">
        <f>'12'!BO31+'12'!BO58</f>
        <v>0</v>
      </c>
      <c r="BN15" s="480">
        <f>'12'!BP31+'12'!BP58</f>
        <v>0</v>
      </c>
      <c r="BO15" s="480">
        <f>'12'!BQ31+'12'!BQ58</f>
        <v>0</v>
      </c>
      <c r="BP15" s="480">
        <f>'12'!BR31+'12'!BR58</f>
        <v>0</v>
      </c>
      <c r="BQ15" s="480">
        <f>'12'!BS31+'12'!BS58</f>
        <v>0</v>
      </c>
      <c r="BR15" s="480">
        <f>'12'!BT31+'12'!BT58</f>
        <v>0</v>
      </c>
      <c r="BS15" s="480">
        <f>'12'!BU31+'12'!BU58</f>
        <v>0</v>
      </c>
      <c r="BT15" s="480">
        <f>'12'!BV31+'12'!BV58</f>
        <v>0</v>
      </c>
      <c r="BU15" s="480">
        <f>'12'!BW31+'12'!BW58</f>
        <v>0</v>
      </c>
      <c r="BV15" s="480">
        <f>'12'!BX31+'12'!BX58</f>
        <v>0</v>
      </c>
      <c r="BW15" s="480">
        <f>'12'!BY31+'12'!BY58</f>
        <v>0</v>
      </c>
      <c r="BX15" s="480">
        <f>'12'!BZ31+'12'!BZ58</f>
        <v>0</v>
      </c>
      <c r="BY15" s="481">
        <f>'12'!C33+'12'!C60</f>
        <v>0</v>
      </c>
    </row>
    <row r="16" spans="1:77" ht="15">
      <c r="A16" s="479">
        <v>45578</v>
      </c>
      <c r="B16" s="480">
        <f>'13'!D31+'13'!D58</f>
        <v>0</v>
      </c>
      <c r="C16" s="480">
        <f>'13'!E31+'13'!E58</f>
        <v>0</v>
      </c>
      <c r="D16" s="480">
        <f>'13'!F31+'13'!F58</f>
        <v>0</v>
      </c>
      <c r="E16" s="480">
        <f>'13'!G31+'13'!G58</f>
        <v>0</v>
      </c>
      <c r="F16" s="480">
        <f>'13'!H31+'13'!H58</f>
        <v>0</v>
      </c>
      <c r="G16" s="480">
        <f>'13'!I31+'13'!I58</f>
        <v>0</v>
      </c>
      <c r="H16" s="480">
        <f>'13'!J31+'13'!J58</f>
        <v>0</v>
      </c>
      <c r="I16" s="480">
        <f>'13'!K31+'13'!K58</f>
        <v>0</v>
      </c>
      <c r="J16" s="480">
        <f>'13'!L31+'13'!L58</f>
        <v>0</v>
      </c>
      <c r="K16" s="480">
        <f>'13'!M31+'13'!M58</f>
        <v>0</v>
      </c>
      <c r="L16" s="480">
        <f>'13'!N31+'13'!N58</f>
        <v>0</v>
      </c>
      <c r="M16" s="480">
        <f>'13'!O31+'13'!O58</f>
        <v>0</v>
      </c>
      <c r="N16" s="480">
        <f>'13'!P31+'13'!P58</f>
        <v>0</v>
      </c>
      <c r="O16" s="480">
        <f>'13'!Q31+'13'!Q58</f>
        <v>0</v>
      </c>
      <c r="P16" s="480">
        <f>'13'!R31+'13'!R58</f>
        <v>0</v>
      </c>
      <c r="Q16" s="480">
        <f>'13'!S31+'13'!S58</f>
        <v>0</v>
      </c>
      <c r="R16" s="480">
        <f>'13'!T31+'13'!T58</f>
        <v>0</v>
      </c>
      <c r="S16" s="480">
        <f>'13'!U31+'13'!U58</f>
        <v>0</v>
      </c>
      <c r="T16" s="480">
        <f>'13'!V31+'13'!V58</f>
        <v>0</v>
      </c>
      <c r="U16" s="480">
        <f>'13'!W31+'13'!W58</f>
        <v>0</v>
      </c>
      <c r="V16" s="480">
        <f>'13'!X31+'13'!X58</f>
        <v>0</v>
      </c>
      <c r="W16" s="480">
        <f>'13'!Y31+'13'!Y58</f>
        <v>0</v>
      </c>
      <c r="X16" s="480">
        <f>'13'!Z31+'13'!Z58</f>
        <v>0</v>
      </c>
      <c r="Y16" s="480">
        <f>'13'!AA31+'13'!AA58</f>
        <v>0</v>
      </c>
      <c r="Z16" s="480">
        <f>'13'!AB31+'13'!AB58</f>
        <v>0</v>
      </c>
      <c r="AA16" s="480">
        <f>'13'!AC31+'13'!AC58</f>
        <v>0</v>
      </c>
      <c r="AB16" s="480">
        <f>'13'!AD31+'13'!AD58</f>
        <v>0</v>
      </c>
      <c r="AC16" s="480">
        <f>'13'!AE31+'13'!AE58</f>
        <v>0</v>
      </c>
      <c r="AD16" s="480">
        <f>'13'!AF31+'13'!AF58</f>
        <v>0</v>
      </c>
      <c r="AE16" s="480">
        <f>'13'!AG31+'13'!AG58</f>
        <v>0</v>
      </c>
      <c r="AF16" s="480">
        <f>'13'!AH31+'13'!AH58</f>
        <v>0</v>
      </c>
      <c r="AG16" s="480">
        <f>'13'!AI31+'13'!AI58</f>
        <v>0</v>
      </c>
      <c r="AH16" s="480">
        <f>'13'!AJ31+'13'!AJ58</f>
        <v>0</v>
      </c>
      <c r="AI16" s="480">
        <f>'13'!AK31+'13'!AK58</f>
        <v>0</v>
      </c>
      <c r="AJ16" s="480">
        <f>'13'!AL31+'13'!AL58</f>
        <v>0</v>
      </c>
      <c r="AK16" s="480">
        <f>'13'!AM31+'13'!AM58</f>
        <v>0</v>
      </c>
      <c r="AL16" s="480">
        <f>'13'!AN31+'13'!AN58</f>
        <v>0</v>
      </c>
      <c r="AM16" s="480">
        <f>'13'!AO31+'13'!AO58</f>
        <v>0</v>
      </c>
      <c r="AN16" s="480">
        <f>'13'!AP31+'13'!AP58</f>
        <v>0</v>
      </c>
      <c r="AO16" s="480">
        <f>'13'!AQ31+'13'!AQ58</f>
        <v>0</v>
      </c>
      <c r="AP16" s="480">
        <f>'13'!AR31+'13'!AR58</f>
        <v>0</v>
      </c>
      <c r="AQ16" s="480">
        <f>'13'!AS31+'13'!AS58</f>
        <v>0</v>
      </c>
      <c r="AR16" s="480">
        <f>'13'!AT31+'13'!AT58</f>
        <v>0</v>
      </c>
      <c r="AS16" s="480">
        <f>'13'!AU31+'13'!AU58</f>
        <v>0</v>
      </c>
      <c r="AT16" s="480">
        <f>'13'!AV31+'13'!AV58</f>
        <v>0</v>
      </c>
      <c r="AU16" s="480">
        <f>'13'!AW31+'13'!AW58</f>
        <v>0</v>
      </c>
      <c r="AV16" s="480">
        <f>'13'!AX31+'13'!AX58</f>
        <v>0</v>
      </c>
      <c r="AW16" s="480">
        <f>'13'!AY31+'13'!AY58</f>
        <v>0</v>
      </c>
      <c r="AX16" s="480">
        <f>'13'!AZ31+'13'!AZ58</f>
        <v>0</v>
      </c>
      <c r="AY16" s="480">
        <f>'13'!BA31+'13'!BA58</f>
        <v>0</v>
      </c>
      <c r="AZ16" s="480">
        <f>'13'!BB31+'13'!BB58</f>
        <v>0</v>
      </c>
      <c r="BA16" s="480">
        <f>'13'!BC31+'13'!BC58</f>
        <v>0</v>
      </c>
      <c r="BB16" s="480">
        <f>'13'!BD31+'13'!BD58</f>
        <v>0</v>
      </c>
      <c r="BC16" s="480">
        <f>'13'!BE31+'13'!BE58</f>
        <v>0</v>
      </c>
      <c r="BD16" s="480">
        <f>'13'!BF31+'13'!BF58</f>
        <v>0</v>
      </c>
      <c r="BE16" s="480">
        <f>'13'!BG31+'13'!BG58</f>
        <v>0</v>
      </c>
      <c r="BF16" s="480">
        <f>'13'!BH31+'13'!BH58</f>
        <v>0</v>
      </c>
      <c r="BG16" s="480">
        <f>'13'!BI31+'13'!BI58</f>
        <v>0</v>
      </c>
      <c r="BH16" s="480">
        <f>'13'!BJ31+'13'!BJ58</f>
        <v>0</v>
      </c>
      <c r="BI16" s="480">
        <f>'13'!BK31+'13'!BK58</f>
        <v>0</v>
      </c>
      <c r="BJ16" s="480">
        <f>'13'!BL31+'13'!BL58</f>
        <v>0</v>
      </c>
      <c r="BK16" s="480">
        <f>'13'!BM31+'13'!BM58</f>
        <v>0</v>
      </c>
      <c r="BL16" s="480">
        <f>'13'!BN31+'13'!BN58</f>
        <v>0</v>
      </c>
      <c r="BM16" s="480">
        <f>'13'!BO31+'13'!BO58</f>
        <v>0</v>
      </c>
      <c r="BN16" s="480">
        <f>'13'!BP31+'13'!BP58</f>
        <v>0</v>
      </c>
      <c r="BO16" s="480">
        <f>'13'!BQ31+'13'!BQ58</f>
        <v>0</v>
      </c>
      <c r="BP16" s="480">
        <f>'13'!BR31+'13'!BR58</f>
        <v>0</v>
      </c>
      <c r="BQ16" s="480">
        <f>'13'!BS31+'13'!BS58</f>
        <v>0</v>
      </c>
      <c r="BR16" s="480">
        <f>'13'!BT31+'13'!BT58</f>
        <v>0</v>
      </c>
      <c r="BS16" s="480">
        <f>'13'!BU31+'13'!BU58</f>
        <v>0</v>
      </c>
      <c r="BT16" s="480">
        <f>'13'!BV31+'13'!BV58</f>
        <v>0</v>
      </c>
      <c r="BU16" s="480">
        <f>'13'!BW31+'13'!BW58</f>
        <v>0</v>
      </c>
      <c r="BV16" s="480">
        <f>'13'!BX31+'13'!BX58</f>
        <v>0</v>
      </c>
      <c r="BW16" s="480">
        <f>'13'!BY31+'13'!BY58</f>
        <v>0</v>
      </c>
      <c r="BX16" s="480">
        <f>'13'!BZ31+'13'!BZ58</f>
        <v>0</v>
      </c>
      <c r="BY16" s="481">
        <f>'13'!C33+'13'!C60</f>
        <v>0</v>
      </c>
    </row>
    <row r="17" spans="1:77" ht="15">
      <c r="A17" s="479">
        <v>45579</v>
      </c>
      <c r="B17" s="480">
        <f>'14'!D31+'14'!D58</f>
        <v>0</v>
      </c>
      <c r="C17" s="480">
        <f>'14'!E31+'14'!E58</f>
        <v>0</v>
      </c>
      <c r="D17" s="480">
        <f>'14'!F31+'14'!F58</f>
        <v>0</v>
      </c>
      <c r="E17" s="480">
        <f>'14'!G31+'14'!G58</f>
        <v>0</v>
      </c>
      <c r="F17" s="480">
        <f>'14'!H31+'14'!H58</f>
        <v>0</v>
      </c>
      <c r="G17" s="480">
        <f>'14'!I31+'14'!I58</f>
        <v>0</v>
      </c>
      <c r="H17" s="480">
        <f>'14'!J31+'14'!J58</f>
        <v>6</v>
      </c>
      <c r="I17" s="480">
        <f>'14'!K31+'14'!K58</f>
        <v>6</v>
      </c>
      <c r="J17" s="480">
        <f>'14'!L31+'14'!L58</f>
        <v>1.0499999999999998</v>
      </c>
      <c r="K17" s="480">
        <f>'14'!M31+'14'!M58</f>
        <v>1.2</v>
      </c>
      <c r="L17" s="480">
        <f>'14'!N31+'14'!N58</f>
        <v>0.4</v>
      </c>
      <c r="M17" s="480">
        <f>'14'!O31+'14'!O58</f>
        <v>0</v>
      </c>
      <c r="N17" s="480">
        <f>'14'!P31+'14'!P58</f>
        <v>0.1</v>
      </c>
      <c r="O17" s="480">
        <f>'14'!Q31+'14'!Q58</f>
        <v>0</v>
      </c>
      <c r="P17" s="480">
        <f>'14'!R31+'14'!R58</f>
        <v>0</v>
      </c>
      <c r="Q17" s="480">
        <f>'14'!S31+'14'!S58</f>
        <v>0</v>
      </c>
      <c r="R17" s="480">
        <f>'14'!T31+'14'!T58</f>
        <v>0</v>
      </c>
      <c r="S17" s="480">
        <f>'14'!U31+'14'!U58</f>
        <v>0</v>
      </c>
      <c r="T17" s="480">
        <f>'14'!V31+'14'!V58</f>
        <v>0</v>
      </c>
      <c r="U17" s="480">
        <f>'14'!W31+'14'!W58</f>
        <v>2.2000000000000002</v>
      </c>
      <c r="V17" s="480">
        <f>'14'!X31+'14'!X58</f>
        <v>0</v>
      </c>
      <c r="W17" s="480">
        <f>'14'!Y31+'14'!Y58</f>
        <v>0</v>
      </c>
      <c r="X17" s="480">
        <f>'14'!Z31+'14'!Z58</f>
        <v>0</v>
      </c>
      <c r="Y17" s="480">
        <f>'14'!AA31+'14'!AA58</f>
        <v>20</v>
      </c>
      <c r="Z17" s="480">
        <f>'14'!AB31+'14'!AB58</f>
        <v>0</v>
      </c>
      <c r="AA17" s="480">
        <f>'14'!AC31+'14'!AC58</f>
        <v>0.4</v>
      </c>
      <c r="AB17" s="480">
        <f>'14'!AD31+'14'!AD58</f>
        <v>0</v>
      </c>
      <c r="AC17" s="480">
        <f>'14'!AE31+'14'!AE58</f>
        <v>0</v>
      </c>
      <c r="AD17" s="480">
        <f>'14'!AF31+'14'!AF58</f>
        <v>0</v>
      </c>
      <c r="AE17" s="480">
        <f>'14'!AG31+'14'!AG58</f>
        <v>0</v>
      </c>
      <c r="AF17" s="480">
        <f>'14'!AH31+'14'!AH58</f>
        <v>0</v>
      </c>
      <c r="AG17" s="480">
        <f>'14'!AI31+'14'!AI58</f>
        <v>0</v>
      </c>
      <c r="AH17" s="480">
        <f>'14'!AJ31+'14'!AJ58</f>
        <v>0</v>
      </c>
      <c r="AI17" s="480">
        <f>'14'!AK31+'14'!AK58</f>
        <v>0</v>
      </c>
      <c r="AJ17" s="480">
        <f>'14'!AL31+'14'!AL58</f>
        <v>4.9000000000000004</v>
      </c>
      <c r="AK17" s="480">
        <f>'14'!AM31+'14'!AM58</f>
        <v>0</v>
      </c>
      <c r="AL17" s="480">
        <f>'14'!AN31+'14'!AN58</f>
        <v>2.8</v>
      </c>
      <c r="AM17" s="480">
        <f>'14'!AO31+'14'!AO58</f>
        <v>0</v>
      </c>
      <c r="AN17" s="480">
        <f>'14'!AP31+'14'!AP58</f>
        <v>0</v>
      </c>
      <c r="AO17" s="480">
        <f>'14'!AQ31+'14'!AQ58</f>
        <v>0</v>
      </c>
      <c r="AP17" s="480">
        <f>'14'!AR31+'14'!AR58</f>
        <v>0</v>
      </c>
      <c r="AQ17" s="480">
        <f>'14'!AS31+'14'!AS58</f>
        <v>0</v>
      </c>
      <c r="AR17" s="480">
        <f>'14'!AT31+'14'!AT58</f>
        <v>1.1000000000000001</v>
      </c>
      <c r="AS17" s="480">
        <f>'14'!AU31+'14'!AU58</f>
        <v>0</v>
      </c>
      <c r="AT17" s="480">
        <f>'14'!AV31+'14'!AV58</f>
        <v>4.8</v>
      </c>
      <c r="AU17" s="480">
        <f>'14'!AW31+'14'!AW58</f>
        <v>0</v>
      </c>
      <c r="AV17" s="480">
        <f>'14'!AX31+'14'!AX58</f>
        <v>0</v>
      </c>
      <c r="AW17" s="480">
        <f>'14'!AY31+'14'!AY58</f>
        <v>0</v>
      </c>
      <c r="AX17" s="480">
        <f>'14'!AZ31+'14'!AZ58</f>
        <v>0</v>
      </c>
      <c r="AY17" s="480">
        <f>'14'!BA31+'14'!BA58</f>
        <v>0</v>
      </c>
      <c r="AZ17" s="480">
        <f>'14'!BB31+'14'!BB58</f>
        <v>0</v>
      </c>
      <c r="BA17" s="480">
        <f>'14'!BC31+'14'!BC58</f>
        <v>0</v>
      </c>
      <c r="BB17" s="480">
        <f>'14'!BD31+'14'!BD58</f>
        <v>0</v>
      </c>
      <c r="BC17" s="480">
        <f>'14'!BE31+'14'!BE58</f>
        <v>6.5</v>
      </c>
      <c r="BD17" s="480">
        <f>'14'!BF31+'14'!BF58</f>
        <v>0</v>
      </c>
      <c r="BE17" s="480">
        <f>'14'!BG31+'14'!BG58</f>
        <v>0</v>
      </c>
      <c r="BF17" s="480">
        <f>'14'!BH31+'14'!BH58</f>
        <v>0</v>
      </c>
      <c r="BG17" s="480">
        <f>'14'!BI31+'14'!BI58</f>
        <v>0</v>
      </c>
      <c r="BH17" s="480">
        <f>'14'!BJ31+'14'!BJ58</f>
        <v>0</v>
      </c>
      <c r="BI17" s="480">
        <f>'14'!BK31+'14'!BK58</f>
        <v>2.4</v>
      </c>
      <c r="BJ17" s="480">
        <f>'14'!BL31+'14'!BL58</f>
        <v>2.8</v>
      </c>
      <c r="BK17" s="480">
        <f>'14'!BM31+'14'!BM58</f>
        <v>0</v>
      </c>
      <c r="BL17" s="480">
        <f>'14'!BN31+'14'!BN58</f>
        <v>0</v>
      </c>
      <c r="BM17" s="480">
        <f>'14'!BO31+'14'!BO58</f>
        <v>0</v>
      </c>
      <c r="BN17" s="480">
        <f>'14'!BP31+'14'!BP58</f>
        <v>0</v>
      </c>
      <c r="BO17" s="480">
        <f>'14'!BQ31+'14'!BQ58</f>
        <v>0</v>
      </c>
      <c r="BP17" s="480">
        <f>'14'!BR31+'14'!BR58</f>
        <v>0</v>
      </c>
      <c r="BQ17" s="480">
        <f>'14'!BS31+'14'!BS58</f>
        <v>0</v>
      </c>
      <c r="BR17" s="480">
        <f>'14'!BT31+'14'!BT58</f>
        <v>0</v>
      </c>
      <c r="BS17" s="480">
        <f>'14'!BU31+'14'!BU58</f>
        <v>0</v>
      </c>
      <c r="BT17" s="480">
        <f>'14'!BV31+'14'!BV58</f>
        <v>23.6</v>
      </c>
      <c r="BU17" s="480">
        <f>'14'!BW31+'14'!BW58</f>
        <v>0</v>
      </c>
      <c r="BV17" s="480">
        <f>'14'!BX31+'14'!BX58</f>
        <v>8</v>
      </c>
      <c r="BW17" s="480">
        <f>'14'!BY31+'14'!BY58</f>
        <v>0</v>
      </c>
      <c r="BX17" s="480">
        <f>'14'!BZ31+'14'!BZ58</f>
        <v>0</v>
      </c>
      <c r="BY17" s="481">
        <f>'14'!C33+'14'!C60</f>
        <v>14884</v>
      </c>
    </row>
    <row r="18" spans="1:77" ht="15">
      <c r="A18" s="479">
        <v>45580</v>
      </c>
      <c r="B18" s="480">
        <f>'15'!D31+'15'!D58</f>
        <v>0</v>
      </c>
      <c r="C18" s="480">
        <f>'15'!E31+'15'!E58</f>
        <v>0</v>
      </c>
      <c r="D18" s="480">
        <f>'15'!F31+'15'!F58</f>
        <v>12</v>
      </c>
      <c r="E18" s="480">
        <f>'15'!G31+'15'!G58</f>
        <v>0</v>
      </c>
      <c r="F18" s="480">
        <f>'15'!H31+'15'!H58</f>
        <v>0</v>
      </c>
      <c r="G18" s="480">
        <f>'15'!I31+'15'!I58</f>
        <v>0</v>
      </c>
      <c r="H18" s="480">
        <f>'15'!J31+'15'!J58</f>
        <v>0</v>
      </c>
      <c r="I18" s="480">
        <f>'15'!K31+'15'!K58</f>
        <v>0</v>
      </c>
      <c r="J18" s="480">
        <f>'15'!L31+'15'!L58</f>
        <v>1.06</v>
      </c>
      <c r="K18" s="480">
        <f>'15'!M31+'15'!M58</f>
        <v>1</v>
      </c>
      <c r="L18" s="480">
        <f>'15'!N31+'15'!N58</f>
        <v>0.49099999999999999</v>
      </c>
      <c r="M18" s="480">
        <f>'15'!O31+'15'!O58</f>
        <v>0</v>
      </c>
      <c r="N18" s="480">
        <f>'15'!P31+'15'!P58</f>
        <v>0.1</v>
      </c>
      <c r="O18" s="480">
        <f>'15'!Q31+'15'!Q58</f>
        <v>100</v>
      </c>
      <c r="P18" s="480">
        <f>'15'!R31+'15'!R58</f>
        <v>0</v>
      </c>
      <c r="Q18" s="480">
        <f>'15'!S31+'15'!S58</f>
        <v>0</v>
      </c>
      <c r="R18" s="480">
        <f>'15'!T31+'15'!T58</f>
        <v>0</v>
      </c>
      <c r="S18" s="480">
        <f>'15'!U31+'15'!U58</f>
        <v>0</v>
      </c>
      <c r="T18" s="480">
        <f>'15'!V31+'15'!V58</f>
        <v>0</v>
      </c>
      <c r="U18" s="480">
        <f>'15'!W31+'15'!W58</f>
        <v>0</v>
      </c>
      <c r="V18" s="480">
        <f>'15'!X31+'15'!X58</f>
        <v>0</v>
      </c>
      <c r="W18" s="480">
        <f>'15'!Y31+'15'!Y58</f>
        <v>0</v>
      </c>
      <c r="X18" s="480">
        <f>'15'!Z31+'15'!Z58</f>
        <v>0</v>
      </c>
      <c r="Y18" s="480">
        <f>'15'!AA31+'15'!AA58</f>
        <v>20.100000000000001</v>
      </c>
      <c r="Z18" s="480">
        <f>'15'!AB31+'15'!AB58</f>
        <v>0</v>
      </c>
      <c r="AA18" s="480">
        <f>'15'!AC31+'15'!AC58</f>
        <v>0.4</v>
      </c>
      <c r="AB18" s="480">
        <f>'15'!AD31+'15'!AD58</f>
        <v>0</v>
      </c>
      <c r="AC18" s="480">
        <f>'15'!AE31+'15'!AE58</f>
        <v>0</v>
      </c>
      <c r="AD18" s="480">
        <f>'15'!AF31+'15'!AF58</f>
        <v>0</v>
      </c>
      <c r="AE18" s="480">
        <f>'15'!AG31+'15'!AG58</f>
        <v>7</v>
      </c>
      <c r="AF18" s="480">
        <f>'15'!AH31+'15'!AH58</f>
        <v>0</v>
      </c>
      <c r="AG18" s="480">
        <f>'15'!AI31+'15'!AI58</f>
        <v>0</v>
      </c>
      <c r="AH18" s="480">
        <f>'15'!AJ31+'15'!AJ58</f>
        <v>0</v>
      </c>
      <c r="AI18" s="480">
        <f>'15'!AK31+'15'!AK58</f>
        <v>0</v>
      </c>
      <c r="AJ18" s="480">
        <f>'15'!AL31+'15'!AL58</f>
        <v>0</v>
      </c>
      <c r="AK18" s="480">
        <f>'15'!AM31+'15'!AM58</f>
        <v>0</v>
      </c>
      <c r="AL18" s="480">
        <f>'15'!AN31+'15'!AN58</f>
        <v>0</v>
      </c>
      <c r="AM18" s="480">
        <f>'15'!AO31+'15'!AO58</f>
        <v>4.5999999999999996</v>
      </c>
      <c r="AN18" s="480">
        <f>'15'!AP31+'15'!AP58</f>
        <v>0</v>
      </c>
      <c r="AO18" s="480">
        <f>'15'!AQ31+'15'!AQ58</f>
        <v>0</v>
      </c>
      <c r="AP18" s="480">
        <f>'15'!AR31+'15'!AR58</f>
        <v>0</v>
      </c>
      <c r="AQ18" s="480">
        <f>'15'!AS31+'15'!AS58</f>
        <v>0</v>
      </c>
      <c r="AR18" s="480">
        <f>'15'!AT31+'15'!AT58</f>
        <v>1.7</v>
      </c>
      <c r="AS18" s="480">
        <f>'15'!AU31+'15'!AU58</f>
        <v>0</v>
      </c>
      <c r="AT18" s="480">
        <f>'15'!AV31+'15'!AV58</f>
        <v>0</v>
      </c>
      <c r="AU18" s="480">
        <f>'15'!AW31+'15'!AW58</f>
        <v>0</v>
      </c>
      <c r="AV18" s="480">
        <f>'15'!AX31+'15'!AX58</f>
        <v>0.2</v>
      </c>
      <c r="AW18" s="480">
        <f>'15'!AY31+'15'!AY58</f>
        <v>0</v>
      </c>
      <c r="AX18" s="480">
        <f>'15'!AZ31+'15'!AZ58</f>
        <v>0</v>
      </c>
      <c r="AY18" s="480">
        <f>'15'!BA31+'15'!BA58</f>
        <v>0</v>
      </c>
      <c r="AZ18" s="480">
        <f>'15'!BB31+'15'!BB58</f>
        <v>5.6</v>
      </c>
      <c r="BA18" s="480">
        <f>'15'!BC31+'15'!BC58</f>
        <v>0</v>
      </c>
      <c r="BB18" s="480">
        <f>'15'!BD31+'15'!BD58</f>
        <v>0</v>
      </c>
      <c r="BC18" s="480">
        <f>'15'!BE31+'15'!BE58</f>
        <v>0</v>
      </c>
      <c r="BD18" s="480">
        <f>'15'!BF31+'15'!BF58</f>
        <v>0</v>
      </c>
      <c r="BE18" s="480">
        <f>'15'!BG31+'15'!BG58</f>
        <v>0</v>
      </c>
      <c r="BF18" s="480">
        <f>'15'!BH31+'15'!BH58</f>
        <v>0</v>
      </c>
      <c r="BG18" s="480">
        <f>'15'!BI31+'15'!BI58</f>
        <v>2.9</v>
      </c>
      <c r="BH18" s="480">
        <f>'15'!BJ31+'15'!BJ58</f>
        <v>3.2</v>
      </c>
      <c r="BI18" s="480">
        <f>'15'!BK31+'15'!BK58</f>
        <v>1</v>
      </c>
      <c r="BJ18" s="480">
        <f>'15'!BL31+'15'!BL58</f>
        <v>1</v>
      </c>
      <c r="BK18" s="480">
        <f>'15'!BM31+'15'!BM58</f>
        <v>0</v>
      </c>
      <c r="BL18" s="480">
        <f>'15'!BN31+'15'!BN58</f>
        <v>0</v>
      </c>
      <c r="BM18" s="480">
        <f>'15'!BO31+'15'!BO58</f>
        <v>1</v>
      </c>
      <c r="BN18" s="480">
        <f>'15'!BP31+'15'!BP58</f>
        <v>0</v>
      </c>
      <c r="BO18" s="480">
        <f>'15'!BQ31+'15'!BQ58</f>
        <v>0</v>
      </c>
      <c r="BP18" s="480">
        <f>'15'!BR31+'15'!BR58</f>
        <v>0</v>
      </c>
      <c r="BQ18" s="480">
        <f>'15'!BS31+'15'!BS58</f>
        <v>0</v>
      </c>
      <c r="BR18" s="480">
        <f>'15'!BT31+'15'!BT58</f>
        <v>0</v>
      </c>
      <c r="BS18" s="480">
        <f>'15'!BU31+'15'!BU58</f>
        <v>0</v>
      </c>
      <c r="BT18" s="480">
        <f>'15'!BV31+'15'!BV58</f>
        <v>0</v>
      </c>
      <c r="BU18" s="480">
        <f>'15'!BW31+'15'!BW58</f>
        <v>0</v>
      </c>
      <c r="BV18" s="480">
        <f>'15'!BX31+'15'!BX58</f>
        <v>8</v>
      </c>
      <c r="BW18" s="480">
        <f>'15'!BY31+'15'!BY58</f>
        <v>0</v>
      </c>
      <c r="BX18" s="480">
        <f>'15'!BZ31+'15'!BZ58</f>
        <v>0</v>
      </c>
      <c r="BY18" s="481">
        <f>'15'!C33+'15'!C60</f>
        <v>14884</v>
      </c>
    </row>
    <row r="19" spans="1:77" ht="15">
      <c r="A19" s="479">
        <v>45581</v>
      </c>
      <c r="B19" s="480">
        <f>'16'!D31+'16'!D58</f>
        <v>0</v>
      </c>
      <c r="C19" s="480">
        <f>'16'!E31+'16'!E58</f>
        <v>0</v>
      </c>
      <c r="D19" s="480">
        <f>'16'!F31+'16'!F58</f>
        <v>0</v>
      </c>
      <c r="E19" s="480">
        <f>'16'!G31+'16'!G58</f>
        <v>0</v>
      </c>
      <c r="F19" s="480">
        <f>'16'!H31+'16'!H58</f>
        <v>0</v>
      </c>
      <c r="G19" s="480">
        <f>'16'!I31+'16'!I58</f>
        <v>0</v>
      </c>
      <c r="H19" s="480">
        <f>'16'!J31+'16'!J58</f>
        <v>0</v>
      </c>
      <c r="I19" s="480">
        <f>'16'!K31+'16'!K58</f>
        <v>0</v>
      </c>
      <c r="J19" s="480">
        <f>'16'!L31+'16'!L58</f>
        <v>0.85</v>
      </c>
      <c r="K19" s="480">
        <f>'16'!M31+'16'!M58</f>
        <v>1</v>
      </c>
      <c r="L19" s="480">
        <f>'16'!N31+'16'!N58</f>
        <v>0.35399999999999998</v>
      </c>
      <c r="M19" s="480">
        <f>'16'!O31+'16'!O58</f>
        <v>0</v>
      </c>
      <c r="N19" s="480">
        <f>'16'!P31+'16'!P58</f>
        <v>0.1</v>
      </c>
      <c r="O19" s="480">
        <f>'16'!Q31+'16'!Q58</f>
        <v>0</v>
      </c>
      <c r="P19" s="480">
        <f>'16'!R31+'16'!R58</f>
        <v>0</v>
      </c>
      <c r="Q19" s="480">
        <f>'16'!S31+'16'!S58</f>
        <v>3.3330000000000002</v>
      </c>
      <c r="R19" s="480">
        <f>'16'!T31+'16'!T58</f>
        <v>1.6</v>
      </c>
      <c r="S19" s="480">
        <f>'16'!U31+'16'!U58</f>
        <v>0</v>
      </c>
      <c r="T19" s="480">
        <f>'16'!V31+'16'!V58</f>
        <v>0</v>
      </c>
      <c r="U19" s="480">
        <f>'16'!W31+'16'!W58</f>
        <v>0</v>
      </c>
      <c r="V19" s="480">
        <f>'16'!X31+'16'!X58</f>
        <v>0</v>
      </c>
      <c r="W19" s="480">
        <f>'16'!Y31+'16'!Y58</f>
        <v>0</v>
      </c>
      <c r="X19" s="480">
        <f>'16'!Z31+'16'!Z58</f>
        <v>0</v>
      </c>
      <c r="Y19" s="480">
        <f>'16'!AA31+'16'!AA58</f>
        <v>20</v>
      </c>
      <c r="Z19" s="480">
        <f>'16'!AB31+'16'!AB58</f>
        <v>0</v>
      </c>
      <c r="AA19" s="480">
        <f>'16'!AC31+'16'!AC58</f>
        <v>0.2</v>
      </c>
      <c r="AB19" s="480">
        <f>'16'!AD31+'16'!AD58</f>
        <v>6</v>
      </c>
      <c r="AC19" s="480">
        <f>'16'!AE31+'16'!AE58</f>
        <v>0</v>
      </c>
      <c r="AD19" s="480">
        <f>'16'!AF31+'16'!AF58</f>
        <v>0</v>
      </c>
      <c r="AE19" s="480">
        <f>'16'!AG31+'16'!AG58</f>
        <v>5.6</v>
      </c>
      <c r="AF19" s="480">
        <f>'16'!AH31+'16'!AH58</f>
        <v>0</v>
      </c>
      <c r="AG19" s="480">
        <f>'16'!AI31+'16'!AI58</f>
        <v>0</v>
      </c>
      <c r="AH19" s="480">
        <f>'16'!AJ31+'16'!AJ58</f>
        <v>0</v>
      </c>
      <c r="AI19" s="480">
        <f>'16'!AK31+'16'!AK58</f>
        <v>0</v>
      </c>
      <c r="AJ19" s="480">
        <f>'16'!AL31+'16'!AL58</f>
        <v>0</v>
      </c>
      <c r="AK19" s="480">
        <f>'16'!AM31+'16'!AM58</f>
        <v>0</v>
      </c>
      <c r="AL19" s="480">
        <f>'16'!AN31+'16'!AN58</f>
        <v>0</v>
      </c>
      <c r="AM19" s="480">
        <f>'16'!AO31+'16'!AO58</f>
        <v>0</v>
      </c>
      <c r="AN19" s="480">
        <f>'16'!AP31+'16'!AP58</f>
        <v>0</v>
      </c>
      <c r="AO19" s="480">
        <f>'16'!AQ31+'16'!AQ58</f>
        <v>0</v>
      </c>
      <c r="AP19" s="480">
        <f>'16'!AR31+'16'!AR58</f>
        <v>0</v>
      </c>
      <c r="AQ19" s="480">
        <f>'16'!AS31+'16'!AS58</f>
        <v>0</v>
      </c>
      <c r="AR19" s="480">
        <f>'16'!AT31+'16'!AT58</f>
        <v>0.4</v>
      </c>
      <c r="AS19" s="480">
        <f>'16'!AU31+'16'!AU58</f>
        <v>0</v>
      </c>
      <c r="AT19" s="480">
        <f>'16'!AV31+'16'!AV58</f>
        <v>7</v>
      </c>
      <c r="AU19" s="480">
        <f>'16'!AW31+'16'!AW58</f>
        <v>0</v>
      </c>
      <c r="AV19" s="480">
        <f>'16'!AX31+'16'!AX58</f>
        <v>0</v>
      </c>
      <c r="AW19" s="480">
        <f>'16'!AY31+'16'!AY58</f>
        <v>0</v>
      </c>
      <c r="AX19" s="480">
        <f>'16'!AZ31+'16'!AZ58</f>
        <v>0</v>
      </c>
      <c r="AY19" s="480">
        <f>'16'!BA31+'16'!BA58</f>
        <v>0</v>
      </c>
      <c r="AZ19" s="480">
        <f>'16'!BB31+'16'!BB58</f>
        <v>6</v>
      </c>
      <c r="BA19" s="480">
        <f>'16'!BC31+'16'!BC58</f>
        <v>0</v>
      </c>
      <c r="BB19" s="480">
        <f>'16'!BD31+'16'!BD58</f>
        <v>0</v>
      </c>
      <c r="BC19" s="480">
        <f>'16'!BE31+'16'!BE58</f>
        <v>0</v>
      </c>
      <c r="BD19" s="480">
        <f>'16'!BF31+'16'!BF58</f>
        <v>0</v>
      </c>
      <c r="BE19" s="480">
        <f>'16'!BG31+'16'!BG58</f>
        <v>0</v>
      </c>
      <c r="BF19" s="480">
        <f>'16'!BH31+'16'!BH58</f>
        <v>6</v>
      </c>
      <c r="BG19" s="480">
        <f>'16'!BI31+'16'!BI58</f>
        <v>0</v>
      </c>
      <c r="BH19" s="480">
        <f>'16'!BJ31+'16'!BJ58</f>
        <v>22.2</v>
      </c>
      <c r="BI19" s="480">
        <f>'16'!BK31+'16'!BK58</f>
        <v>0.5</v>
      </c>
      <c r="BJ19" s="480">
        <f>'16'!BL31+'16'!BL58</f>
        <v>0.8</v>
      </c>
      <c r="BK19" s="480">
        <f>'16'!BM31+'16'!BM58</f>
        <v>0</v>
      </c>
      <c r="BL19" s="480">
        <f>'16'!BN31+'16'!BN58</f>
        <v>0</v>
      </c>
      <c r="BM19" s="480">
        <f>'16'!BO31+'16'!BO58</f>
        <v>0</v>
      </c>
      <c r="BN19" s="480">
        <f>'16'!BP31+'16'!BP58</f>
        <v>0</v>
      </c>
      <c r="BO19" s="480">
        <f>'16'!BQ31+'16'!BQ58</f>
        <v>0</v>
      </c>
      <c r="BP19" s="480">
        <f>'16'!BR31+'16'!BR58</f>
        <v>0</v>
      </c>
      <c r="BQ19" s="480">
        <f>'16'!BS31+'16'!BS58</f>
        <v>0</v>
      </c>
      <c r="BR19" s="480">
        <f>'16'!BT31+'16'!BT58</f>
        <v>0</v>
      </c>
      <c r="BS19" s="480">
        <f>'16'!BU31+'16'!BU58</f>
        <v>0</v>
      </c>
      <c r="BT19" s="480">
        <f>'16'!BV31+'16'!BV58</f>
        <v>11.3</v>
      </c>
      <c r="BU19" s="480">
        <f>'16'!BW31+'16'!BW58</f>
        <v>0</v>
      </c>
      <c r="BV19" s="480">
        <f>'16'!BX31+'16'!BX58</f>
        <v>8</v>
      </c>
      <c r="BW19" s="480">
        <f>'16'!BY31+'16'!BY58</f>
        <v>0</v>
      </c>
      <c r="BX19" s="480">
        <f>'16'!BZ31+'16'!BZ58</f>
        <v>0</v>
      </c>
      <c r="BY19" s="481">
        <f>'16'!C33+'16'!C60</f>
        <v>14884</v>
      </c>
    </row>
    <row r="20" spans="1:77" ht="15">
      <c r="A20" s="479">
        <v>45582</v>
      </c>
      <c r="B20" s="480">
        <f>'17'!D31+'17'!D58</f>
        <v>0</v>
      </c>
      <c r="C20" s="480">
        <f>'17'!E31+'17'!E58</f>
        <v>0</v>
      </c>
      <c r="D20" s="480">
        <f>'17'!F31+'17'!F58</f>
        <v>0</v>
      </c>
      <c r="E20" s="480">
        <f>'17'!G31+'17'!G58</f>
        <v>0</v>
      </c>
      <c r="F20" s="480">
        <f>'17'!H31+'17'!H58</f>
        <v>0</v>
      </c>
      <c r="G20" s="480">
        <f>'17'!I31+'17'!I58</f>
        <v>0</v>
      </c>
      <c r="H20" s="480">
        <f>'17'!J31+'17'!J58</f>
        <v>0</v>
      </c>
      <c r="I20" s="480">
        <f>'17'!K31+'17'!K58</f>
        <v>0</v>
      </c>
      <c r="J20" s="480">
        <f>'17'!L31+'17'!L58</f>
        <v>0.55000000000000004</v>
      </c>
      <c r="K20" s="480">
        <f>'17'!M31+'17'!M58</f>
        <v>1.2</v>
      </c>
      <c r="L20" s="480">
        <f>'17'!N31+'17'!N58</f>
        <v>0.505</v>
      </c>
      <c r="M20" s="480">
        <f>'17'!O31+'17'!O58</f>
        <v>0</v>
      </c>
      <c r="N20" s="480">
        <f>'17'!P31+'17'!P58</f>
        <v>0.1</v>
      </c>
      <c r="O20" s="480">
        <f>'17'!Q31+'17'!Q58</f>
        <v>100</v>
      </c>
      <c r="P20" s="480">
        <f>'17'!R31+'17'!R58</f>
        <v>0</v>
      </c>
      <c r="Q20" s="480">
        <f>'17'!S31+'17'!S58</f>
        <v>0</v>
      </c>
      <c r="R20" s="480">
        <f>'17'!T31+'17'!T58</f>
        <v>0</v>
      </c>
      <c r="S20" s="480">
        <f>'17'!U31+'17'!U58</f>
        <v>0</v>
      </c>
      <c r="T20" s="480">
        <f>'17'!V31+'17'!V58</f>
        <v>0</v>
      </c>
      <c r="U20" s="480">
        <f>'17'!W31+'17'!W58</f>
        <v>0</v>
      </c>
      <c r="V20" s="480">
        <f>'17'!X31+'17'!X58</f>
        <v>0</v>
      </c>
      <c r="W20" s="480">
        <f>'17'!Y31+'17'!Y58</f>
        <v>0</v>
      </c>
      <c r="X20" s="480">
        <f>'17'!Z31+'17'!Z58</f>
        <v>0</v>
      </c>
      <c r="Y20" s="480">
        <f>'17'!AA31+'17'!AA58</f>
        <v>0</v>
      </c>
      <c r="Z20" s="480">
        <f>'17'!AB31+'17'!AB58</f>
        <v>0</v>
      </c>
      <c r="AA20" s="480">
        <f>'17'!AC31+'17'!AC58</f>
        <v>0</v>
      </c>
      <c r="AB20" s="480">
        <f>'17'!AD31+'17'!AD58</f>
        <v>0</v>
      </c>
      <c r="AC20" s="480">
        <f>'17'!AE31+'17'!AE58</f>
        <v>0</v>
      </c>
      <c r="AD20" s="480">
        <f>'17'!AF31+'17'!AF58</f>
        <v>0</v>
      </c>
      <c r="AE20" s="480">
        <f>'17'!AG31+'17'!AG58</f>
        <v>0</v>
      </c>
      <c r="AF20" s="480">
        <f>'17'!AH31+'17'!AH58</f>
        <v>0</v>
      </c>
      <c r="AG20" s="480">
        <f>'17'!AI31+'17'!AI58</f>
        <v>0</v>
      </c>
      <c r="AH20" s="480">
        <f>'17'!AJ31+'17'!AJ58</f>
        <v>0</v>
      </c>
      <c r="AI20" s="480">
        <f>'17'!AK31+'17'!AK58</f>
        <v>0</v>
      </c>
      <c r="AJ20" s="480">
        <f>'17'!AL31+'17'!AL58</f>
        <v>6</v>
      </c>
      <c r="AK20" s="480">
        <f>'17'!AM31+'17'!AM58</f>
        <v>0</v>
      </c>
      <c r="AL20" s="480">
        <f>'17'!AN31+'17'!AN58</f>
        <v>3</v>
      </c>
      <c r="AM20" s="480">
        <f>'17'!AO31+'17'!AO58</f>
        <v>0</v>
      </c>
      <c r="AN20" s="480">
        <f>'17'!AP31+'17'!AP58</f>
        <v>0</v>
      </c>
      <c r="AO20" s="480">
        <f>'17'!AQ31+'17'!AQ58</f>
        <v>0</v>
      </c>
      <c r="AP20" s="480">
        <f>'17'!AR31+'17'!AR58</f>
        <v>20</v>
      </c>
      <c r="AQ20" s="480">
        <f>'17'!AS31+'17'!AS58</f>
        <v>0</v>
      </c>
      <c r="AR20" s="480">
        <f>'17'!AT31+'17'!AT58</f>
        <v>1.4</v>
      </c>
      <c r="AS20" s="480">
        <f>'17'!AU31+'17'!AU58</f>
        <v>0</v>
      </c>
      <c r="AT20" s="480">
        <f>'17'!AV31+'17'!AV58</f>
        <v>6.3</v>
      </c>
      <c r="AU20" s="480">
        <f>'17'!AW31+'17'!AW58</f>
        <v>0</v>
      </c>
      <c r="AV20" s="480">
        <f>'17'!AX31+'17'!AX58</f>
        <v>1</v>
      </c>
      <c r="AW20" s="480">
        <f>'17'!AY31+'17'!AY58</f>
        <v>0</v>
      </c>
      <c r="AX20" s="480">
        <f>'17'!AZ31+'17'!AZ58</f>
        <v>0</v>
      </c>
      <c r="AY20" s="480">
        <f>'17'!BA31+'17'!BA58</f>
        <v>0</v>
      </c>
      <c r="AZ20" s="480">
        <f>'17'!BB31+'17'!BB58</f>
        <v>0</v>
      </c>
      <c r="BA20" s="480">
        <f>'17'!BC31+'17'!BC58</f>
        <v>0</v>
      </c>
      <c r="BB20" s="480">
        <f>'17'!BD31+'17'!BD58</f>
        <v>0</v>
      </c>
      <c r="BC20" s="480">
        <f>'17'!BE31+'17'!BE58</f>
        <v>0</v>
      </c>
      <c r="BD20" s="480">
        <f>'17'!BF31+'17'!BF58</f>
        <v>0</v>
      </c>
      <c r="BE20" s="480">
        <f>'17'!BG31+'17'!BG58</f>
        <v>0</v>
      </c>
      <c r="BF20" s="480">
        <f>'17'!BH31+'17'!BH58</f>
        <v>6</v>
      </c>
      <c r="BG20" s="480">
        <f>'17'!BI31+'17'!BI58</f>
        <v>0</v>
      </c>
      <c r="BH20" s="480">
        <f>'17'!BJ31+'17'!BJ58</f>
        <v>0</v>
      </c>
      <c r="BI20" s="480">
        <f>'17'!BK31+'17'!BK58</f>
        <v>0</v>
      </c>
      <c r="BJ20" s="480">
        <f>'17'!BL31+'17'!BL58</f>
        <v>0</v>
      </c>
      <c r="BK20" s="480">
        <f>'17'!BM31+'17'!BM58</f>
        <v>0</v>
      </c>
      <c r="BL20" s="480">
        <f>'17'!BN31+'17'!BN58</f>
        <v>0</v>
      </c>
      <c r="BM20" s="480">
        <f>'17'!BO31+'17'!BO58</f>
        <v>0</v>
      </c>
      <c r="BN20" s="480">
        <f>'17'!BP31+'17'!BP58</f>
        <v>12</v>
      </c>
      <c r="BO20" s="480">
        <f>'17'!BQ31+'17'!BQ58</f>
        <v>0</v>
      </c>
      <c r="BP20" s="482">
        <f>'17'!BR31+'17'!BR58</f>
        <v>0</v>
      </c>
      <c r="BQ20" s="480">
        <f>'17'!BS31+'17'!BS58</f>
        <v>0</v>
      </c>
      <c r="BR20" s="480">
        <f>'17'!BT31+'17'!BT58</f>
        <v>0</v>
      </c>
      <c r="BS20" s="480">
        <f>'17'!BU31+'17'!BU58</f>
        <v>0</v>
      </c>
      <c r="BT20" s="480">
        <f>'17'!BV31+'17'!BV58</f>
        <v>0</v>
      </c>
      <c r="BU20" s="480">
        <f>'17'!BW31+'17'!BW58</f>
        <v>0</v>
      </c>
      <c r="BV20" s="480">
        <f>'17'!BX31+'17'!BX58</f>
        <v>8</v>
      </c>
      <c r="BW20" s="480">
        <f>'17'!BY31+'17'!BY58</f>
        <v>0</v>
      </c>
      <c r="BX20" s="480">
        <f>'17'!BZ31+'17'!BZ58</f>
        <v>3</v>
      </c>
      <c r="BY20" s="481">
        <f>'17'!C33+'17'!C60</f>
        <v>14884</v>
      </c>
    </row>
    <row r="21" spans="1:77" ht="15">
      <c r="A21" s="479">
        <v>45583</v>
      </c>
      <c r="B21" s="480">
        <f>'18'!D31+'18'!D58</f>
        <v>0</v>
      </c>
      <c r="C21" s="480">
        <f>'18'!E31+'18'!E58</f>
        <v>0</v>
      </c>
      <c r="D21" s="480">
        <f>'18'!F31+'18'!F58</f>
        <v>6</v>
      </c>
      <c r="E21" s="480">
        <f>'18'!G31+'18'!G58</f>
        <v>0</v>
      </c>
      <c r="F21" s="480">
        <f>'18'!H31+'18'!H58</f>
        <v>0</v>
      </c>
      <c r="G21" s="480">
        <f>'18'!I31+'18'!I58</f>
        <v>0</v>
      </c>
      <c r="H21" s="480">
        <f>'18'!J31+'18'!J58</f>
        <v>0</v>
      </c>
      <c r="I21" s="480">
        <f>'18'!K31+'18'!K58</f>
        <v>0</v>
      </c>
      <c r="J21" s="480">
        <f>'18'!L31+'18'!L58</f>
        <v>0.5099999999999999</v>
      </c>
      <c r="K21" s="480">
        <f>'18'!M31+'18'!M58</f>
        <v>1.2</v>
      </c>
      <c r="L21" s="480">
        <f>'18'!N31+'18'!N58</f>
        <v>0.26600000000000001</v>
      </c>
      <c r="M21" s="480">
        <f>'18'!O31+'18'!O58</f>
        <v>0</v>
      </c>
      <c r="N21" s="480">
        <f>'18'!P31+'18'!P58</f>
        <v>0.1</v>
      </c>
      <c r="O21" s="480">
        <f>'18'!Q31+'18'!Q58</f>
        <v>0</v>
      </c>
      <c r="P21" s="480">
        <f>'18'!R31+'18'!R58</f>
        <v>0</v>
      </c>
      <c r="Q21" s="480">
        <f>'18'!S31+'18'!S58</f>
        <v>0</v>
      </c>
      <c r="R21" s="480">
        <f>'18'!T31+'18'!T58</f>
        <v>1.6</v>
      </c>
      <c r="S21" s="480">
        <f>'18'!U31+'18'!U58</f>
        <v>0</v>
      </c>
      <c r="T21" s="480">
        <f>'18'!V31+'18'!V58</f>
        <v>0</v>
      </c>
      <c r="U21" s="480">
        <f>'18'!W31+'18'!W58</f>
        <v>0</v>
      </c>
      <c r="V21" s="480">
        <f>'18'!X31+'18'!X58</f>
        <v>0</v>
      </c>
      <c r="W21" s="480">
        <f>'18'!Y31+'18'!Y58</f>
        <v>0</v>
      </c>
      <c r="X21" s="480">
        <f>'18'!Z31+'18'!Z58</f>
        <v>0</v>
      </c>
      <c r="Y21" s="480">
        <f>'18'!AA31+'18'!AA58</f>
        <v>0</v>
      </c>
      <c r="Z21" s="480">
        <f>'18'!AB31+'18'!AB58</f>
        <v>0</v>
      </c>
      <c r="AA21" s="480">
        <f>'18'!AC31+'18'!AC58</f>
        <v>0.3</v>
      </c>
      <c r="AB21" s="480">
        <f>'18'!AD31+'18'!AD58</f>
        <v>0</v>
      </c>
      <c r="AC21" s="480">
        <f>'18'!AE31+'18'!AE58</f>
        <v>0</v>
      </c>
      <c r="AD21" s="480">
        <f>'18'!AF31+'18'!AF58</f>
        <v>0</v>
      </c>
      <c r="AE21" s="480">
        <f>'18'!AG31+'18'!AG58</f>
        <v>5</v>
      </c>
      <c r="AF21" s="480">
        <f>'18'!AH31+'18'!AH58</f>
        <v>0</v>
      </c>
      <c r="AG21" s="480">
        <f>'18'!AI31+'18'!AI58</f>
        <v>0</v>
      </c>
      <c r="AH21" s="480">
        <f>'18'!AJ31+'18'!AJ58</f>
        <v>0</v>
      </c>
      <c r="AI21" s="480">
        <f>'18'!AK31+'18'!AK58</f>
        <v>0</v>
      </c>
      <c r="AJ21" s="480">
        <f>'18'!AL31+'18'!AL58</f>
        <v>0</v>
      </c>
      <c r="AK21" s="480">
        <f>'18'!AM31+'18'!AM58</f>
        <v>0</v>
      </c>
      <c r="AL21" s="480">
        <f>'18'!AN31+'18'!AN58</f>
        <v>0</v>
      </c>
      <c r="AM21" s="480">
        <f>'18'!AO31+'18'!AO58</f>
        <v>0</v>
      </c>
      <c r="AN21" s="480">
        <f>'18'!AP31+'18'!AP58</f>
        <v>0</v>
      </c>
      <c r="AO21" s="480">
        <f>'18'!AQ31+'18'!AQ58</f>
        <v>0</v>
      </c>
      <c r="AP21" s="480">
        <f>'18'!AR31+'18'!AR58</f>
        <v>20</v>
      </c>
      <c r="AQ21" s="480">
        <f>'18'!AS31+'18'!AS58</f>
        <v>0</v>
      </c>
      <c r="AR21" s="480">
        <f>'18'!AT31+'18'!AT58</f>
        <v>0.2</v>
      </c>
      <c r="AS21" s="480">
        <f>'18'!AU31+'18'!AU58</f>
        <v>0</v>
      </c>
      <c r="AT21" s="480">
        <f>'18'!AV31+'18'!AV58</f>
        <v>0</v>
      </c>
      <c r="AU21" s="480">
        <f>'18'!AW31+'18'!AW58</f>
        <v>0</v>
      </c>
      <c r="AV21" s="480">
        <f>'18'!AX31+'18'!AX58</f>
        <v>0.5</v>
      </c>
      <c r="AW21" s="480">
        <f>'18'!AY31+'18'!AY58</f>
        <v>0</v>
      </c>
      <c r="AX21" s="480">
        <f>'18'!AZ31+'18'!AZ58</f>
        <v>0</v>
      </c>
      <c r="AY21" s="480">
        <f>'18'!BA31+'18'!BA58</f>
        <v>0</v>
      </c>
      <c r="AZ21" s="480">
        <f>'18'!BB31+'18'!BB58</f>
        <v>4.7</v>
      </c>
      <c r="BA21" s="480">
        <f>'18'!BC31+'18'!BC58</f>
        <v>0</v>
      </c>
      <c r="BB21" s="480">
        <f>'18'!BD31+'18'!BD58</f>
        <v>0</v>
      </c>
      <c r="BC21" s="480">
        <f>'18'!BE31+'18'!BE58</f>
        <v>0</v>
      </c>
      <c r="BD21" s="480">
        <f>'18'!BF31+'18'!BF58</f>
        <v>0</v>
      </c>
      <c r="BE21" s="480">
        <f>'18'!BG31+'18'!BG58</f>
        <v>0</v>
      </c>
      <c r="BF21" s="480">
        <f>'18'!BH31+'18'!BH58</f>
        <v>0</v>
      </c>
      <c r="BG21" s="480">
        <f>'18'!BI31+'18'!BI58</f>
        <v>0</v>
      </c>
      <c r="BH21" s="480">
        <f>'18'!BJ31+'18'!BJ58</f>
        <v>3.9</v>
      </c>
      <c r="BI21" s="480">
        <f>'18'!BK31+'18'!BK58</f>
        <v>1.9</v>
      </c>
      <c r="BJ21" s="480">
        <f>'18'!BL31+'18'!BL58</f>
        <v>1.9</v>
      </c>
      <c r="BK21" s="480">
        <f>'18'!BM31+'18'!BM58</f>
        <v>0</v>
      </c>
      <c r="BL21" s="480">
        <f>'18'!BN31+'18'!BN58</f>
        <v>0</v>
      </c>
      <c r="BM21" s="480">
        <f>'18'!BO31+'18'!BO58</f>
        <v>0</v>
      </c>
      <c r="BN21" s="480">
        <f>'18'!BP31+'18'!BP58</f>
        <v>10</v>
      </c>
      <c r="BO21" s="480">
        <f>'18'!BQ31+'18'!BQ58</f>
        <v>0</v>
      </c>
      <c r="BP21" s="480">
        <f>'18'!BR31+'18'!BR58</f>
        <v>0</v>
      </c>
      <c r="BQ21" s="480">
        <f>'18'!BS31+'18'!BS58</f>
        <v>0</v>
      </c>
      <c r="BR21" s="480">
        <f>'18'!BT31+'18'!BT58</f>
        <v>0</v>
      </c>
      <c r="BS21" s="480">
        <f>'18'!BU31+'18'!BU58</f>
        <v>0</v>
      </c>
      <c r="BT21" s="480">
        <f>'18'!BV31+'18'!BV58</f>
        <v>21.83</v>
      </c>
      <c r="BU21" s="480">
        <f>'18'!BW31+'18'!BW58</f>
        <v>0</v>
      </c>
      <c r="BV21" s="480">
        <f>'18'!BX31+'18'!BX58</f>
        <v>8</v>
      </c>
      <c r="BW21" s="480">
        <f>'18'!BY31+'18'!BY58</f>
        <v>0</v>
      </c>
      <c r="BX21" s="480">
        <f>'18'!BZ31+'18'!BZ58</f>
        <v>0</v>
      </c>
      <c r="BY21" s="481">
        <f>'18'!C33+'18'!C60</f>
        <v>14884</v>
      </c>
    </row>
    <row r="22" spans="1:77" ht="15">
      <c r="A22" s="479">
        <v>45584</v>
      </c>
      <c r="B22" s="480">
        <f>'19'!D31+'19'!D58</f>
        <v>0</v>
      </c>
      <c r="C22" s="480">
        <f>'19'!E31+'19'!E58</f>
        <v>0</v>
      </c>
      <c r="D22" s="480">
        <f>'19'!F31+'19'!F58</f>
        <v>0</v>
      </c>
      <c r="E22" s="480">
        <f>'19'!G31+'19'!G58</f>
        <v>0</v>
      </c>
      <c r="F22" s="480">
        <f>'19'!H31+'19'!H58</f>
        <v>0</v>
      </c>
      <c r="G22" s="480">
        <f>'19'!I31+'19'!I58</f>
        <v>0</v>
      </c>
      <c r="H22" s="480">
        <f>'19'!J31+'19'!J58</f>
        <v>0</v>
      </c>
      <c r="I22" s="480">
        <f>'19'!K31+'19'!K58</f>
        <v>0</v>
      </c>
      <c r="J22" s="480">
        <f>'19'!L31+'19'!L58</f>
        <v>0</v>
      </c>
      <c r="K22" s="480">
        <f>'19'!M31+'19'!M58</f>
        <v>0</v>
      </c>
      <c r="L22" s="480">
        <f>'19'!N31+'19'!N58</f>
        <v>0</v>
      </c>
      <c r="M22" s="480">
        <f>'19'!O31+'19'!O58</f>
        <v>0</v>
      </c>
      <c r="N22" s="480">
        <f>'19'!P31+'19'!P58</f>
        <v>0</v>
      </c>
      <c r="O22" s="480">
        <f>'19'!Q31+'19'!Q58</f>
        <v>0</v>
      </c>
      <c r="P22" s="480">
        <f>'19'!R31+'19'!R58</f>
        <v>0</v>
      </c>
      <c r="Q22" s="480">
        <f>'19'!S31+'19'!S58</f>
        <v>0</v>
      </c>
      <c r="R22" s="480">
        <f>'19'!T31+'19'!T58</f>
        <v>0</v>
      </c>
      <c r="S22" s="480">
        <f>'19'!U31+'19'!U58</f>
        <v>0</v>
      </c>
      <c r="T22" s="480">
        <f>'19'!V31+'19'!V58</f>
        <v>0</v>
      </c>
      <c r="U22" s="480">
        <f>'19'!W31+'19'!W58</f>
        <v>0</v>
      </c>
      <c r="V22" s="480">
        <f>'19'!X31+'19'!X58</f>
        <v>0</v>
      </c>
      <c r="W22" s="480">
        <f>'19'!Y31+'19'!Y58</f>
        <v>0</v>
      </c>
      <c r="X22" s="480">
        <f>'19'!Z31+'19'!Z58</f>
        <v>0</v>
      </c>
      <c r="Y22" s="480">
        <f>'19'!AA31+'19'!AA58</f>
        <v>0</v>
      </c>
      <c r="Z22" s="480">
        <f>'19'!AB31+'19'!AB58</f>
        <v>0</v>
      </c>
      <c r="AA22" s="480">
        <f>'19'!AC31+'19'!AC58</f>
        <v>0</v>
      </c>
      <c r="AB22" s="480">
        <f>'19'!AD31+'19'!AD58</f>
        <v>0</v>
      </c>
      <c r="AC22" s="480">
        <f>'19'!AE31+'19'!AE58</f>
        <v>0</v>
      </c>
      <c r="AD22" s="480">
        <f>'19'!AF31+'19'!AF58</f>
        <v>0</v>
      </c>
      <c r="AE22" s="480">
        <f>'19'!AG31+'19'!AG58</f>
        <v>0</v>
      </c>
      <c r="AF22" s="480">
        <f>'19'!AH31+'19'!AH58</f>
        <v>0</v>
      </c>
      <c r="AG22" s="480">
        <f>'19'!AI31+'19'!AI58</f>
        <v>0</v>
      </c>
      <c r="AH22" s="480">
        <f>'19'!AJ31+'19'!AJ58</f>
        <v>0</v>
      </c>
      <c r="AI22" s="480">
        <f>'19'!AK31+'19'!AK58</f>
        <v>0</v>
      </c>
      <c r="AJ22" s="480">
        <f>'19'!AL31+'19'!AL58</f>
        <v>0</v>
      </c>
      <c r="AK22" s="480">
        <f>'19'!AM31+'19'!AM58</f>
        <v>0</v>
      </c>
      <c r="AL22" s="480">
        <f>'19'!AN31+'19'!AN58</f>
        <v>0</v>
      </c>
      <c r="AM22" s="480">
        <f>'19'!AO31+'19'!AO58</f>
        <v>0</v>
      </c>
      <c r="AN22" s="480">
        <f>'19'!AP31+'19'!AP58</f>
        <v>0</v>
      </c>
      <c r="AO22" s="480">
        <f>'19'!AQ31+'19'!AQ58</f>
        <v>0</v>
      </c>
      <c r="AP22" s="480">
        <f>'19'!AR31+'19'!AR58</f>
        <v>0</v>
      </c>
      <c r="AQ22" s="480">
        <f>'19'!AS31+'19'!AS58</f>
        <v>0</v>
      </c>
      <c r="AR22" s="480">
        <f>'19'!AT31+'19'!AT58</f>
        <v>0</v>
      </c>
      <c r="AS22" s="480">
        <f>'19'!AU31+'19'!AU58</f>
        <v>0</v>
      </c>
      <c r="AT22" s="480">
        <f>'19'!AV31+'19'!AV58</f>
        <v>0</v>
      </c>
      <c r="AU22" s="480">
        <f>'19'!AW31+'19'!AW58</f>
        <v>0</v>
      </c>
      <c r="AV22" s="480">
        <f>'19'!AX31+'19'!AX58</f>
        <v>0</v>
      </c>
      <c r="AW22" s="480">
        <f>'19'!AY31+'19'!AY58</f>
        <v>0</v>
      </c>
      <c r="AX22" s="480">
        <f>'19'!AZ31+'19'!AZ58</f>
        <v>0</v>
      </c>
      <c r="AY22" s="480">
        <f>'19'!BA31+'19'!BA58</f>
        <v>0</v>
      </c>
      <c r="AZ22" s="480">
        <f>'19'!BB31+'19'!BB58</f>
        <v>0</v>
      </c>
      <c r="BA22" s="480">
        <f>'19'!BC31+'19'!BC58</f>
        <v>0</v>
      </c>
      <c r="BB22" s="480">
        <f>'19'!BD31+'19'!BD58</f>
        <v>0</v>
      </c>
      <c r="BC22" s="480">
        <f>'19'!BE31+'19'!BE58</f>
        <v>0</v>
      </c>
      <c r="BD22" s="480">
        <f>'19'!BF31+'19'!BF58</f>
        <v>0</v>
      </c>
      <c r="BE22" s="480">
        <f>'19'!BG31+'19'!BG58</f>
        <v>0</v>
      </c>
      <c r="BF22" s="480">
        <f>'19'!BH31+'19'!BH58</f>
        <v>0</v>
      </c>
      <c r="BG22" s="480">
        <f>'19'!BI31+'19'!BI58</f>
        <v>0</v>
      </c>
      <c r="BH22" s="480">
        <f>'19'!BJ31+'19'!BJ58</f>
        <v>0</v>
      </c>
      <c r="BI22" s="480">
        <f>'19'!BK31+'19'!BK58</f>
        <v>0</v>
      </c>
      <c r="BJ22" s="480">
        <f>'19'!BL31+'19'!BL58</f>
        <v>0</v>
      </c>
      <c r="BK22" s="480">
        <f>'19'!BM31+'19'!BM58</f>
        <v>0</v>
      </c>
      <c r="BL22" s="480">
        <f>'19'!BN31+'19'!BN58</f>
        <v>0</v>
      </c>
      <c r="BM22" s="480">
        <f>'19'!BO31+'19'!BO58</f>
        <v>0</v>
      </c>
      <c r="BN22" s="480">
        <f>'19'!BP31+'19'!BP58</f>
        <v>0</v>
      </c>
      <c r="BO22" s="480">
        <f>'19'!BQ31+'19'!BQ58</f>
        <v>0</v>
      </c>
      <c r="BP22" s="480">
        <f>'19'!BR31+'19'!BR58</f>
        <v>0</v>
      </c>
      <c r="BQ22" s="480">
        <f>'19'!BS31+'19'!BS58</f>
        <v>0</v>
      </c>
      <c r="BR22" s="480">
        <f>'19'!BT31+'19'!BT58</f>
        <v>0</v>
      </c>
      <c r="BS22" s="480">
        <f>'19'!BU31+'19'!BU58</f>
        <v>0</v>
      </c>
      <c r="BT22" s="480">
        <f>'19'!BV31+'19'!BV58</f>
        <v>0</v>
      </c>
      <c r="BU22" s="480">
        <f>'19'!BW31+'19'!BW58</f>
        <v>0</v>
      </c>
      <c r="BV22" s="480">
        <f>'19'!BX31+'19'!BX58</f>
        <v>0</v>
      </c>
      <c r="BW22" s="480">
        <f>'19'!BY31+'19'!BY58</f>
        <v>0</v>
      </c>
      <c r="BX22" s="480">
        <f>'19'!BZ31+'19'!BZ58</f>
        <v>0</v>
      </c>
      <c r="BY22" s="481">
        <f>'19'!C33+'19'!C60</f>
        <v>0</v>
      </c>
    </row>
    <row r="23" spans="1:77" ht="15">
      <c r="A23" s="479">
        <v>45585</v>
      </c>
      <c r="B23" s="480">
        <f>'20'!D31+'20'!D58</f>
        <v>0</v>
      </c>
      <c r="C23" s="480">
        <f>'20'!E31+'20'!E58</f>
        <v>0</v>
      </c>
      <c r="D23" s="480">
        <f>'20'!F31+'20'!F58</f>
        <v>0</v>
      </c>
      <c r="E23" s="480">
        <f>'20'!G31+'20'!G58</f>
        <v>0</v>
      </c>
      <c r="F23" s="480">
        <f>'20'!H31+'20'!H58</f>
        <v>0</v>
      </c>
      <c r="G23" s="480">
        <f>'20'!I31+'20'!I58</f>
        <v>0</v>
      </c>
      <c r="H23" s="480">
        <f>'20'!J31+'20'!J58</f>
        <v>0</v>
      </c>
      <c r="I23" s="480">
        <f>'20'!K31+'20'!K58</f>
        <v>0</v>
      </c>
      <c r="J23" s="480">
        <f>'20'!L31+'20'!L58</f>
        <v>0</v>
      </c>
      <c r="K23" s="480">
        <f>'20'!M31+'20'!M58</f>
        <v>0</v>
      </c>
      <c r="L23" s="480">
        <f>'20'!N31+'20'!N58</f>
        <v>0</v>
      </c>
      <c r="M23" s="480">
        <f>'20'!O31+'20'!O58</f>
        <v>0</v>
      </c>
      <c r="N23" s="480">
        <f>'20'!P31+'20'!P58</f>
        <v>0</v>
      </c>
      <c r="O23" s="480">
        <f>'20'!Q31+'20'!Q58</f>
        <v>0</v>
      </c>
      <c r="P23" s="480">
        <f>'20'!R31+'20'!R58</f>
        <v>0</v>
      </c>
      <c r="Q23" s="480">
        <f>'20'!S31+'20'!S58</f>
        <v>0</v>
      </c>
      <c r="R23" s="480">
        <f>'20'!T31+'20'!T58</f>
        <v>0</v>
      </c>
      <c r="S23" s="480">
        <f>'20'!U31+'20'!U58</f>
        <v>0</v>
      </c>
      <c r="T23" s="480">
        <f>'20'!V31+'20'!V58</f>
        <v>0</v>
      </c>
      <c r="U23" s="480">
        <f>'20'!W31+'20'!W58</f>
        <v>0</v>
      </c>
      <c r="V23" s="480">
        <f>'20'!X31+'20'!X58</f>
        <v>0</v>
      </c>
      <c r="W23" s="480">
        <f>'20'!Y31+'20'!Y58</f>
        <v>0</v>
      </c>
      <c r="X23" s="480">
        <f>'20'!Z31+'20'!Z58</f>
        <v>0</v>
      </c>
      <c r="Y23" s="480">
        <f>'20'!AA31+'20'!AA58</f>
        <v>0</v>
      </c>
      <c r="Z23" s="480">
        <f>'20'!AB31+'20'!AB58</f>
        <v>0</v>
      </c>
      <c r="AA23" s="480">
        <f>'20'!AC31+'20'!AC58</f>
        <v>0</v>
      </c>
      <c r="AB23" s="480">
        <f>'20'!AD31+'20'!AD58</f>
        <v>0</v>
      </c>
      <c r="AC23" s="480">
        <f>'20'!AE31+'20'!AE58</f>
        <v>0</v>
      </c>
      <c r="AD23" s="480">
        <f>'20'!AF31+'20'!AF58</f>
        <v>0</v>
      </c>
      <c r="AE23" s="480">
        <f>'20'!AG31+'20'!AG58</f>
        <v>0</v>
      </c>
      <c r="AF23" s="480">
        <f>'20'!AH31+'20'!AH58</f>
        <v>0</v>
      </c>
      <c r="AG23" s="480">
        <f>'20'!AI31+'20'!AI58</f>
        <v>0</v>
      </c>
      <c r="AH23" s="480">
        <f>'20'!AJ31+'20'!AJ58</f>
        <v>0</v>
      </c>
      <c r="AI23" s="480">
        <f>'20'!AK31+'20'!AK58</f>
        <v>0</v>
      </c>
      <c r="AJ23" s="480">
        <f>'20'!AL31+'20'!AL58</f>
        <v>0</v>
      </c>
      <c r="AK23" s="480">
        <f>'20'!AM31+'20'!AM58</f>
        <v>0</v>
      </c>
      <c r="AL23" s="480">
        <f>'20'!AN31+'20'!AN58</f>
        <v>0</v>
      </c>
      <c r="AM23" s="480">
        <f>'20'!AO31+'20'!AO58</f>
        <v>0</v>
      </c>
      <c r="AN23" s="480">
        <f>'20'!AP31+'20'!AP58</f>
        <v>0</v>
      </c>
      <c r="AO23" s="480">
        <f>'20'!AQ31+'20'!AQ58</f>
        <v>0</v>
      </c>
      <c r="AP23" s="480">
        <f>'20'!AR31+'20'!AR58</f>
        <v>0</v>
      </c>
      <c r="AQ23" s="480">
        <f>'20'!AS31+'20'!AS58</f>
        <v>0</v>
      </c>
      <c r="AR23" s="480">
        <f>'20'!AT31+'20'!AT58</f>
        <v>0</v>
      </c>
      <c r="AS23" s="480">
        <f>'20'!AU31+'20'!AU58</f>
        <v>0</v>
      </c>
      <c r="AT23" s="480">
        <f>'20'!AV31+'20'!AV58</f>
        <v>0</v>
      </c>
      <c r="AU23" s="480">
        <f>'20'!AW31+'20'!AW58</f>
        <v>0</v>
      </c>
      <c r="AV23" s="480">
        <f>'20'!AX31+'20'!AX58</f>
        <v>0</v>
      </c>
      <c r="AW23" s="480">
        <f>'20'!AY31+'20'!AY58</f>
        <v>0</v>
      </c>
      <c r="AX23" s="480">
        <f>'20'!AZ31+'20'!AZ58</f>
        <v>0</v>
      </c>
      <c r="AY23" s="480">
        <f>'20'!BA31+'20'!BA58</f>
        <v>0</v>
      </c>
      <c r="AZ23" s="480">
        <f>'20'!BB31+'20'!BB58</f>
        <v>0</v>
      </c>
      <c r="BA23" s="480">
        <f>'20'!BC31+'20'!BC58</f>
        <v>0</v>
      </c>
      <c r="BB23" s="480">
        <f>'20'!BD31+'20'!BD58</f>
        <v>0</v>
      </c>
      <c r="BC23" s="480">
        <f>'20'!BE31+'20'!BE58</f>
        <v>0</v>
      </c>
      <c r="BD23" s="480">
        <f>'20'!BF31+'20'!BF58</f>
        <v>0</v>
      </c>
      <c r="BE23" s="480">
        <f>'20'!BG31+'20'!BG58</f>
        <v>0</v>
      </c>
      <c r="BF23" s="480">
        <f>'20'!BH31+'20'!BH58</f>
        <v>0</v>
      </c>
      <c r="BG23" s="480">
        <f>'20'!BI31+'20'!BI58</f>
        <v>0</v>
      </c>
      <c r="BH23" s="480">
        <f>'20'!BJ31+'20'!BJ58</f>
        <v>0</v>
      </c>
      <c r="BI23" s="480">
        <f>'20'!BK31+'20'!BK58</f>
        <v>0</v>
      </c>
      <c r="BJ23" s="480">
        <f>'20'!BL31+'20'!BL58</f>
        <v>0</v>
      </c>
      <c r="BK23" s="480">
        <f>'20'!BM31+'20'!BM58</f>
        <v>0</v>
      </c>
      <c r="BL23" s="480">
        <f>'20'!BN31+'20'!BN58</f>
        <v>0</v>
      </c>
      <c r="BM23" s="480">
        <f>'20'!BO31+'20'!BO58</f>
        <v>0</v>
      </c>
      <c r="BN23" s="480">
        <f>'20'!BP31+'20'!BP58</f>
        <v>0</v>
      </c>
      <c r="BO23" s="480">
        <f>'20'!BQ31+'20'!BQ58</f>
        <v>0</v>
      </c>
      <c r="BP23" s="480">
        <f>'20'!BR31+'20'!BR58</f>
        <v>0</v>
      </c>
      <c r="BQ23" s="480">
        <f>'20'!BS31+'20'!BS58</f>
        <v>0</v>
      </c>
      <c r="BR23" s="480">
        <f>'20'!BT31+'20'!BT58</f>
        <v>0</v>
      </c>
      <c r="BS23" s="480">
        <f>'20'!BU31+'20'!BU58</f>
        <v>0</v>
      </c>
      <c r="BT23" s="480">
        <f>'20'!BV31+'20'!BV58</f>
        <v>0</v>
      </c>
      <c r="BU23" s="480">
        <f>'20'!BW31+'20'!BW58</f>
        <v>0</v>
      </c>
      <c r="BV23" s="480">
        <f>'20'!BX31+'20'!BX58</f>
        <v>0</v>
      </c>
      <c r="BW23" s="480">
        <f>'20'!BY31+'20'!BY58</f>
        <v>0</v>
      </c>
      <c r="BX23" s="480">
        <f>'20'!BZ31+'20'!BZ58</f>
        <v>0</v>
      </c>
      <c r="BY23" s="481">
        <f>'20'!C33+'20'!C60</f>
        <v>0</v>
      </c>
    </row>
    <row r="24" spans="1:77" ht="15">
      <c r="A24" s="479">
        <v>45586</v>
      </c>
      <c r="B24" s="480">
        <f>'21'!D31+'21'!D58</f>
        <v>5.5</v>
      </c>
      <c r="C24" s="480">
        <f>'21'!E31+'21'!E58</f>
        <v>6</v>
      </c>
      <c r="D24" s="480">
        <f>'21'!F31+'21'!F58</f>
        <v>0</v>
      </c>
      <c r="E24" s="480">
        <f>'21'!G31+'21'!G58</f>
        <v>0</v>
      </c>
      <c r="F24" s="480">
        <f>'21'!H31+'21'!H58</f>
        <v>0</v>
      </c>
      <c r="G24" s="480">
        <f>'21'!I31+'21'!I58</f>
        <v>0</v>
      </c>
      <c r="H24" s="480">
        <f>'21'!J31+'21'!J58</f>
        <v>0</v>
      </c>
      <c r="I24" s="480">
        <f>'21'!K31+'21'!K58</f>
        <v>0</v>
      </c>
      <c r="J24" s="480">
        <f>'21'!L31+'21'!L58</f>
        <v>0.64</v>
      </c>
      <c r="K24" s="480">
        <f>'21'!M31+'21'!M58</f>
        <v>2.88</v>
      </c>
      <c r="L24" s="480">
        <f>'21'!N31+'21'!N58</f>
        <v>0.35699999999999998</v>
      </c>
      <c r="M24" s="480">
        <f>'21'!O31+'21'!O58</f>
        <v>0</v>
      </c>
      <c r="N24" s="480">
        <f>'21'!P31+'21'!P58</f>
        <v>0.2</v>
      </c>
      <c r="O24" s="480">
        <f>'21'!Q31+'21'!Q58</f>
        <v>100</v>
      </c>
      <c r="P24" s="480">
        <f>'21'!R31+'21'!R58</f>
        <v>0</v>
      </c>
      <c r="Q24" s="480">
        <f>'21'!S31+'21'!S58</f>
        <v>0</v>
      </c>
      <c r="R24" s="480">
        <f>'21'!T31+'21'!T58</f>
        <v>0</v>
      </c>
      <c r="S24" s="480">
        <f>'21'!U31+'21'!U58</f>
        <v>0</v>
      </c>
      <c r="T24" s="480">
        <f>'21'!V31+'21'!V58</f>
        <v>0</v>
      </c>
      <c r="U24" s="480">
        <f>'21'!W31+'21'!W58</f>
        <v>0</v>
      </c>
      <c r="V24" s="480">
        <f>'21'!X31+'21'!X58</f>
        <v>0</v>
      </c>
      <c r="W24" s="480">
        <f>'21'!Y31+'21'!Y58</f>
        <v>0</v>
      </c>
      <c r="X24" s="480">
        <f>'21'!Z31+'21'!Z58</f>
        <v>0</v>
      </c>
      <c r="Y24" s="480">
        <f>'21'!AA31+'21'!AA58</f>
        <v>0</v>
      </c>
      <c r="Z24" s="480">
        <f>'21'!AB31+'21'!AB58</f>
        <v>0</v>
      </c>
      <c r="AA24" s="480">
        <f>'21'!AC31+'21'!AC58</f>
        <v>0.2</v>
      </c>
      <c r="AB24" s="480">
        <f>'21'!AD31+'21'!AD58</f>
        <v>0</v>
      </c>
      <c r="AC24" s="480">
        <f>'21'!AE31+'21'!AE58</f>
        <v>0</v>
      </c>
      <c r="AD24" s="480">
        <f>'21'!AF31+'21'!AF58</f>
        <v>0</v>
      </c>
      <c r="AE24" s="480">
        <f>'21'!AG31+'21'!AG58</f>
        <v>0</v>
      </c>
      <c r="AF24" s="480">
        <f>'21'!AH31+'21'!AH58</f>
        <v>0</v>
      </c>
      <c r="AG24" s="480">
        <f>'21'!AI31+'21'!AI58</f>
        <v>0</v>
      </c>
      <c r="AH24" s="480">
        <f>'21'!AJ31+'21'!AJ58</f>
        <v>0</v>
      </c>
      <c r="AI24" s="480">
        <f>'21'!AK31+'21'!AK58</f>
        <v>0</v>
      </c>
      <c r="AJ24" s="480">
        <f>'21'!AL31+'21'!AL58</f>
        <v>0</v>
      </c>
      <c r="AK24" s="480">
        <f>'21'!AM31+'21'!AM58</f>
        <v>0</v>
      </c>
      <c r="AL24" s="480">
        <f>'21'!AN31+'21'!AN58</f>
        <v>0</v>
      </c>
      <c r="AM24" s="480">
        <f>'21'!AO31+'21'!AO58</f>
        <v>4.5</v>
      </c>
      <c r="AN24" s="480">
        <f>'21'!AP31+'21'!AP58</f>
        <v>0</v>
      </c>
      <c r="AO24" s="480">
        <f>'21'!AQ31+'21'!AQ58</f>
        <v>0</v>
      </c>
      <c r="AP24" s="480">
        <f>'21'!AR31+'21'!AR58</f>
        <v>0</v>
      </c>
      <c r="AQ24" s="480">
        <f>'21'!AS31+'21'!AS58</f>
        <v>0</v>
      </c>
      <c r="AR24" s="480">
        <f>'21'!AT31+'21'!AT58</f>
        <v>1.7</v>
      </c>
      <c r="AS24" s="480">
        <f>'21'!AU31+'21'!AU58</f>
        <v>0</v>
      </c>
      <c r="AT24" s="480">
        <f>'21'!AV31+'21'!AV58</f>
        <v>10</v>
      </c>
      <c r="AU24" s="480">
        <f>'21'!AW31+'21'!AW58</f>
        <v>0</v>
      </c>
      <c r="AV24" s="480">
        <f>'21'!AX31+'21'!AX58</f>
        <v>0</v>
      </c>
      <c r="AW24" s="480">
        <f>'21'!AY31+'21'!AY58</f>
        <v>0</v>
      </c>
      <c r="AX24" s="480">
        <f>'21'!AZ31+'21'!AZ58</f>
        <v>0</v>
      </c>
      <c r="AY24" s="480">
        <f>'21'!BA31+'21'!BA58</f>
        <v>0</v>
      </c>
      <c r="AZ24" s="480">
        <f>'21'!BB31+'21'!BB58</f>
        <v>5</v>
      </c>
      <c r="BA24" s="480">
        <f>'21'!BC31+'21'!BC58</f>
        <v>0</v>
      </c>
      <c r="BB24" s="480">
        <f>'21'!BD31+'21'!BD58</f>
        <v>0</v>
      </c>
      <c r="BC24" s="480">
        <f>'21'!BE31+'21'!BE58</f>
        <v>0</v>
      </c>
      <c r="BD24" s="480">
        <f>'21'!BF31+'21'!BF58</f>
        <v>0</v>
      </c>
      <c r="BE24" s="480">
        <f>'21'!BG31+'21'!BG58</f>
        <v>0</v>
      </c>
      <c r="BF24" s="480">
        <f>'21'!BH31+'21'!BH58</f>
        <v>0</v>
      </c>
      <c r="BG24" s="480">
        <f>'21'!BI31+'21'!BI58</f>
        <v>2.2999999999999998</v>
      </c>
      <c r="BH24" s="480">
        <f>'21'!BJ31+'21'!BJ58</f>
        <v>2.2999999999999998</v>
      </c>
      <c r="BI24" s="480">
        <f>'21'!BK31+'21'!BK58</f>
        <v>0.8</v>
      </c>
      <c r="BJ24" s="480">
        <f>'21'!BL31+'21'!BL58</f>
        <v>1.4</v>
      </c>
      <c r="BK24" s="480">
        <f>'21'!BM31+'21'!BM58</f>
        <v>0</v>
      </c>
      <c r="BL24" s="480">
        <f>'21'!BN31+'21'!BN58</f>
        <v>0</v>
      </c>
      <c r="BM24" s="480">
        <f>'21'!BO31+'21'!BO58</f>
        <v>1.7</v>
      </c>
      <c r="BN24" s="480">
        <f>'21'!BP31+'21'!BP58</f>
        <v>0</v>
      </c>
      <c r="BO24" s="480">
        <f>'21'!BQ31+'21'!BQ58</f>
        <v>0</v>
      </c>
      <c r="BP24" s="480">
        <f>'21'!BR31+'21'!BR58</f>
        <v>0</v>
      </c>
      <c r="BQ24" s="480">
        <f>'21'!BS31+'21'!BS58</f>
        <v>0</v>
      </c>
      <c r="BR24" s="480">
        <f>'21'!BT31+'21'!BT58</f>
        <v>0</v>
      </c>
      <c r="BS24" s="480">
        <f>'21'!BU31+'21'!BU58</f>
        <v>0</v>
      </c>
      <c r="BT24" s="480">
        <f>'21'!BV31+'21'!BV58</f>
        <v>24.5</v>
      </c>
      <c r="BU24" s="480">
        <f>'21'!BW31+'21'!BW58</f>
        <v>0</v>
      </c>
      <c r="BV24" s="480">
        <f>'21'!BX31+'21'!BX58</f>
        <v>8</v>
      </c>
      <c r="BW24" s="480">
        <f>'21'!BY31+'21'!BY58</f>
        <v>0</v>
      </c>
      <c r="BX24" s="480">
        <f>'21'!BZ31+'21'!BZ58</f>
        <v>3</v>
      </c>
      <c r="BY24" s="481">
        <f>'21'!C33+'21'!C60</f>
        <v>14884</v>
      </c>
    </row>
    <row r="25" spans="1:77" ht="15">
      <c r="A25" s="479">
        <v>45587</v>
      </c>
      <c r="B25" s="480">
        <f>'22'!D31+'22'!D58</f>
        <v>0</v>
      </c>
      <c r="C25" s="480">
        <f>'22'!E31+'22'!E58</f>
        <v>0</v>
      </c>
      <c r="D25" s="480">
        <f>'22'!F31+'22'!F58</f>
        <v>0</v>
      </c>
      <c r="E25" s="480">
        <f>'22'!G31+'22'!G58</f>
        <v>0</v>
      </c>
      <c r="F25" s="480">
        <f>'22'!H31+'22'!H58</f>
        <v>0</v>
      </c>
      <c r="G25" s="480">
        <f>'22'!I31+'22'!I58</f>
        <v>0</v>
      </c>
      <c r="H25" s="480">
        <f>'22'!J31+'22'!J58</f>
        <v>0</v>
      </c>
      <c r="I25" s="480">
        <f>'22'!K31+'22'!K58</f>
        <v>0</v>
      </c>
      <c r="J25" s="480">
        <f>'22'!L31+'22'!L58</f>
        <v>1.38</v>
      </c>
      <c r="K25" s="480">
        <f>'22'!M31+'22'!M58</f>
        <v>0</v>
      </c>
      <c r="L25" s="480">
        <f>'22'!N31+'22'!N58</f>
        <v>0.48299999999999998</v>
      </c>
      <c r="M25" s="480">
        <f>'22'!O31+'22'!O58</f>
        <v>0</v>
      </c>
      <c r="N25" s="480">
        <f>'22'!P31+'22'!P58</f>
        <v>0</v>
      </c>
      <c r="O25" s="480">
        <f>'22'!Q31+'22'!Q58</f>
        <v>100</v>
      </c>
      <c r="P25" s="480">
        <f>'22'!R31+'22'!R58</f>
        <v>0</v>
      </c>
      <c r="Q25" s="480">
        <f>'22'!S31+'22'!S58</f>
        <v>0</v>
      </c>
      <c r="R25" s="480">
        <f>'22'!T31+'22'!T58</f>
        <v>0</v>
      </c>
      <c r="S25" s="480">
        <f>'22'!U31+'22'!U58</f>
        <v>0</v>
      </c>
      <c r="T25" s="480">
        <f>'22'!V31+'22'!V58</f>
        <v>2.5</v>
      </c>
      <c r="U25" s="480">
        <f>'22'!W31+'22'!W58</f>
        <v>0</v>
      </c>
      <c r="V25" s="480">
        <f>'22'!X31+'22'!X58</f>
        <v>0</v>
      </c>
      <c r="W25" s="480">
        <f>'22'!Y31+'22'!Y58</f>
        <v>0</v>
      </c>
      <c r="X25" s="480">
        <f>'22'!Z31+'22'!Z58</f>
        <v>0</v>
      </c>
      <c r="Y25" s="480">
        <f>'22'!AA31+'22'!AA58</f>
        <v>40</v>
      </c>
      <c r="Z25" s="480">
        <f>'22'!AB31+'22'!AB58</f>
        <v>0</v>
      </c>
      <c r="AA25" s="480">
        <f>'22'!AC31+'22'!AC58</f>
        <v>0</v>
      </c>
      <c r="AB25" s="480">
        <f>'22'!AD31+'22'!AD58</f>
        <v>0</v>
      </c>
      <c r="AC25" s="480">
        <f>'22'!AE31+'22'!AE58</f>
        <v>0</v>
      </c>
      <c r="AD25" s="480">
        <f>'22'!AF31+'22'!AF58</f>
        <v>0</v>
      </c>
      <c r="AE25" s="480">
        <f>'22'!AG31+'22'!AG58</f>
        <v>0</v>
      </c>
      <c r="AF25" s="480">
        <f>'22'!AH31+'22'!AH58</f>
        <v>0</v>
      </c>
      <c r="AG25" s="480">
        <f>'22'!AI31+'22'!AI58</f>
        <v>0</v>
      </c>
      <c r="AH25" s="480">
        <f>'22'!AJ31+'22'!AJ58</f>
        <v>0</v>
      </c>
      <c r="AI25" s="480">
        <f>'22'!AK31+'22'!AK58</f>
        <v>0</v>
      </c>
      <c r="AJ25" s="480">
        <f>'22'!AL31+'22'!AL58</f>
        <v>0</v>
      </c>
      <c r="AK25" s="480">
        <f>'22'!AM31+'22'!AM58</f>
        <v>0</v>
      </c>
      <c r="AL25" s="480">
        <f>'22'!AN31+'22'!AN58</f>
        <v>7.8</v>
      </c>
      <c r="AM25" s="480">
        <f>'22'!AO31+'22'!AO58</f>
        <v>0</v>
      </c>
      <c r="AN25" s="480">
        <f>'22'!AP31+'22'!AP58</f>
        <v>0</v>
      </c>
      <c r="AO25" s="480">
        <f>'22'!AQ31+'22'!AQ58</f>
        <v>0</v>
      </c>
      <c r="AP25" s="480">
        <f>'22'!AR31+'22'!AR58</f>
        <v>0</v>
      </c>
      <c r="AQ25" s="480">
        <f>'22'!AS31+'22'!AS58</f>
        <v>0</v>
      </c>
      <c r="AR25" s="480">
        <f>'22'!AT31+'22'!AT58</f>
        <v>0</v>
      </c>
      <c r="AS25" s="480">
        <f>'22'!AU31+'22'!AU58</f>
        <v>0</v>
      </c>
      <c r="AT25" s="480">
        <f>'22'!AV31+'22'!AV58</f>
        <v>0</v>
      </c>
      <c r="AU25" s="480">
        <f>'22'!AW31+'22'!AW58</f>
        <v>0</v>
      </c>
      <c r="AV25" s="480">
        <f>'22'!AX31+'22'!AX58</f>
        <v>0.7</v>
      </c>
      <c r="AW25" s="480">
        <f>'22'!AY31+'22'!AY58</f>
        <v>0</v>
      </c>
      <c r="AX25" s="480">
        <f>'22'!AZ31+'22'!AZ58</f>
        <v>0</v>
      </c>
      <c r="AY25" s="480">
        <f>'22'!BA31+'22'!BA58</f>
        <v>0</v>
      </c>
      <c r="AZ25" s="480">
        <f>'22'!BB31+'22'!BB58</f>
        <v>11</v>
      </c>
      <c r="BA25" s="480">
        <f>'22'!BC31+'22'!BC58</f>
        <v>0</v>
      </c>
      <c r="BB25" s="480">
        <f>'22'!BD31+'22'!BD58</f>
        <v>0</v>
      </c>
      <c r="BC25" s="480">
        <f>'22'!BE31+'22'!BE58</f>
        <v>0</v>
      </c>
      <c r="BD25" s="480">
        <f>'22'!BF31+'22'!BF58</f>
        <v>0</v>
      </c>
      <c r="BE25" s="480">
        <f>'22'!BG31+'22'!BG58</f>
        <v>0</v>
      </c>
      <c r="BF25" s="480">
        <f>'22'!BH31+'22'!BH58</f>
        <v>0</v>
      </c>
      <c r="BG25" s="480">
        <f>'22'!BI31+'22'!BI58</f>
        <v>3</v>
      </c>
      <c r="BH25" s="480">
        <f>'22'!BJ31+'22'!BJ58</f>
        <v>1.8</v>
      </c>
      <c r="BI25" s="480">
        <f>'22'!BK31+'22'!BK58</f>
        <v>1.9</v>
      </c>
      <c r="BJ25" s="480">
        <f>'22'!BL31+'22'!BL58</f>
        <v>3.8</v>
      </c>
      <c r="BK25" s="480">
        <f>'22'!BM31+'22'!BM58</f>
        <v>0</v>
      </c>
      <c r="BL25" s="480">
        <f>'22'!BN31+'22'!BN58</f>
        <v>0</v>
      </c>
      <c r="BM25" s="480">
        <f>'22'!BO31+'22'!BO58</f>
        <v>0</v>
      </c>
      <c r="BN25" s="480">
        <f>'22'!BP31+'22'!BP58</f>
        <v>12</v>
      </c>
      <c r="BO25" s="480">
        <f>'22'!BQ31+'22'!BQ58</f>
        <v>0</v>
      </c>
      <c r="BP25" s="480">
        <f>'22'!BR31+'22'!BR58</f>
        <v>0</v>
      </c>
      <c r="BQ25" s="480">
        <f>'22'!BS31+'22'!BS58</f>
        <v>0</v>
      </c>
      <c r="BR25" s="480">
        <f>'22'!BT31+'22'!BT58</f>
        <v>0</v>
      </c>
      <c r="BS25" s="480">
        <f>'22'!BU31+'22'!BU58</f>
        <v>0</v>
      </c>
      <c r="BT25" s="480">
        <f>'22'!BV31+'22'!BV58</f>
        <v>23.3</v>
      </c>
      <c r="BU25" s="480">
        <f>'22'!BW31+'22'!BW58</f>
        <v>0</v>
      </c>
      <c r="BV25" s="480">
        <f>'22'!BX31+'22'!BX58</f>
        <v>8</v>
      </c>
      <c r="BW25" s="480">
        <f>'22'!BY31+'22'!BY58</f>
        <v>0</v>
      </c>
      <c r="BX25" s="480">
        <f>'22'!BZ31+'22'!BZ58</f>
        <v>0</v>
      </c>
      <c r="BY25" s="481">
        <f>'22'!C33+'22'!C60</f>
        <v>14884</v>
      </c>
    </row>
    <row r="26" spans="1:77" ht="15">
      <c r="A26" s="479">
        <v>45588</v>
      </c>
      <c r="B26" s="480">
        <f>'23'!D31+'23'!D58</f>
        <v>0</v>
      </c>
      <c r="C26" s="480">
        <f>'23'!E31+'23'!E58</f>
        <v>0</v>
      </c>
      <c r="D26" s="480">
        <f>'23'!F31+'23'!F58</f>
        <v>0</v>
      </c>
      <c r="E26" s="480">
        <f>'23'!G31+'23'!G58</f>
        <v>0</v>
      </c>
      <c r="F26" s="480">
        <f>'23'!H31+'23'!H58</f>
        <v>0</v>
      </c>
      <c r="G26" s="480">
        <f>'23'!I31+'23'!I58</f>
        <v>0</v>
      </c>
      <c r="H26" s="480">
        <f>'23'!J31+'23'!J58</f>
        <v>5</v>
      </c>
      <c r="I26" s="480">
        <f>'23'!K31+'23'!K58</f>
        <v>0</v>
      </c>
      <c r="J26" s="480">
        <f>'23'!L31+'23'!L58</f>
        <v>1.23</v>
      </c>
      <c r="K26" s="480">
        <f>'23'!M31+'23'!M58</f>
        <v>1.2</v>
      </c>
      <c r="L26" s="480">
        <f>'23'!N31+'23'!N58</f>
        <v>0.44799999999999995</v>
      </c>
      <c r="M26" s="480">
        <f>'23'!O31+'23'!O58</f>
        <v>0</v>
      </c>
      <c r="N26" s="480">
        <f>'23'!P31+'23'!P58</f>
        <v>0.1</v>
      </c>
      <c r="O26" s="480">
        <f>'23'!Q31+'23'!Q58</f>
        <v>0</v>
      </c>
      <c r="P26" s="480">
        <f>'23'!R31+'23'!R58</f>
        <v>2</v>
      </c>
      <c r="Q26" s="480">
        <f>'23'!S31+'23'!S58</f>
        <v>0</v>
      </c>
      <c r="R26" s="480">
        <f>'23'!T31+'23'!T58</f>
        <v>0</v>
      </c>
      <c r="S26" s="480">
        <f>'23'!U31+'23'!U58</f>
        <v>0</v>
      </c>
      <c r="T26" s="480">
        <f>'23'!V31+'23'!V58</f>
        <v>0</v>
      </c>
      <c r="U26" s="480">
        <f>'23'!W31+'23'!W58</f>
        <v>2.6</v>
      </c>
      <c r="V26" s="480">
        <f>'23'!X31+'23'!X58</f>
        <v>0</v>
      </c>
      <c r="W26" s="480">
        <f>'23'!Y31+'23'!Y58</f>
        <v>0</v>
      </c>
      <c r="X26" s="480">
        <f>'23'!Z31+'23'!Z58</f>
        <v>0</v>
      </c>
      <c r="Y26" s="480">
        <f>'23'!AA31+'23'!AA58</f>
        <v>20</v>
      </c>
      <c r="Z26" s="480">
        <f>'23'!AB31+'23'!AB58</f>
        <v>0</v>
      </c>
      <c r="AA26" s="480">
        <f>'23'!AC31+'23'!AC58</f>
        <v>0.3</v>
      </c>
      <c r="AB26" s="480">
        <f>'23'!AD31+'23'!AD58</f>
        <v>0</v>
      </c>
      <c r="AC26" s="480">
        <f>'23'!AE31+'23'!AE58</f>
        <v>0</v>
      </c>
      <c r="AD26" s="480">
        <f>'23'!AF31+'23'!AF58</f>
        <v>0</v>
      </c>
      <c r="AE26" s="480">
        <f>'23'!AG31+'23'!AG58</f>
        <v>6</v>
      </c>
      <c r="AF26" s="480">
        <f>'23'!AH31+'23'!AH58</f>
        <v>0</v>
      </c>
      <c r="AG26" s="480">
        <f>'23'!AI31+'23'!AI58</f>
        <v>0</v>
      </c>
      <c r="AH26" s="480">
        <f>'23'!AJ31+'23'!AJ58</f>
        <v>0</v>
      </c>
      <c r="AI26" s="480">
        <f>'23'!AK31+'23'!AK58</f>
        <v>0</v>
      </c>
      <c r="AJ26" s="480">
        <f>'23'!AL31+'23'!AL58</f>
        <v>0</v>
      </c>
      <c r="AK26" s="480">
        <f>'23'!AM31+'23'!AM58</f>
        <v>0</v>
      </c>
      <c r="AL26" s="480">
        <f>'23'!AN31+'23'!AN58</f>
        <v>0</v>
      </c>
      <c r="AM26" s="480">
        <f>'23'!AO31+'23'!AO58</f>
        <v>0</v>
      </c>
      <c r="AN26" s="480">
        <f>'23'!AP31+'23'!AP58</f>
        <v>0</v>
      </c>
      <c r="AO26" s="480">
        <f>'23'!AQ31+'23'!AQ58</f>
        <v>0</v>
      </c>
      <c r="AP26" s="480">
        <f>'23'!AR31+'23'!AR58</f>
        <v>0</v>
      </c>
      <c r="AQ26" s="480">
        <f>'23'!AS31+'23'!AS58</f>
        <v>0</v>
      </c>
      <c r="AR26" s="480">
        <f>'23'!AT31+'23'!AT58</f>
        <v>1.3</v>
      </c>
      <c r="AS26" s="480">
        <f>'23'!AU31+'23'!AU58</f>
        <v>0</v>
      </c>
      <c r="AT26" s="480">
        <f>'23'!AV31+'23'!AV58</f>
        <v>0</v>
      </c>
      <c r="AU26" s="480">
        <f>'23'!AW31+'23'!AW58</f>
        <v>0</v>
      </c>
      <c r="AV26" s="480">
        <f>'23'!AX31+'23'!AX58</f>
        <v>0</v>
      </c>
      <c r="AW26" s="480">
        <f>'23'!AY31+'23'!AY58</f>
        <v>0</v>
      </c>
      <c r="AX26" s="480">
        <f>'23'!AZ31+'23'!AZ58</f>
        <v>0</v>
      </c>
      <c r="AY26" s="480">
        <f>'23'!BA31+'23'!BA58</f>
        <v>0</v>
      </c>
      <c r="AZ26" s="480">
        <f>'23'!BB31+'23'!BB58</f>
        <v>6</v>
      </c>
      <c r="BA26" s="480">
        <f>'23'!BC31+'23'!BC58</f>
        <v>0</v>
      </c>
      <c r="BB26" s="480">
        <f>'23'!BD31+'23'!BD58</f>
        <v>0</v>
      </c>
      <c r="BC26" s="480">
        <f>'23'!BE31+'23'!BE58</f>
        <v>0</v>
      </c>
      <c r="BD26" s="480">
        <f>'23'!BF31+'23'!BF58</f>
        <v>0</v>
      </c>
      <c r="BE26" s="480">
        <f>'23'!BG31+'23'!BG58</f>
        <v>0</v>
      </c>
      <c r="BF26" s="480">
        <f>'23'!BH31+'23'!BH58</f>
        <v>0</v>
      </c>
      <c r="BG26" s="480">
        <f>'23'!BI31+'23'!BI58</f>
        <v>0</v>
      </c>
      <c r="BH26" s="480">
        <f>'23'!BJ31+'23'!BJ58</f>
        <v>2.9</v>
      </c>
      <c r="BI26" s="480">
        <f>'23'!BK31+'23'!BK58</f>
        <v>0.7</v>
      </c>
      <c r="BJ26" s="480">
        <f>'23'!BL31+'23'!BL58</f>
        <v>1</v>
      </c>
      <c r="BK26" s="480">
        <f>'23'!BM31+'23'!BM58</f>
        <v>0</v>
      </c>
      <c r="BL26" s="480">
        <f>'23'!BN31+'23'!BN58</f>
        <v>0</v>
      </c>
      <c r="BM26" s="480">
        <f>'23'!BO31+'23'!BO58</f>
        <v>0</v>
      </c>
      <c r="BN26" s="480">
        <f>'23'!BP31+'23'!BP58</f>
        <v>0</v>
      </c>
      <c r="BO26" s="480">
        <f>'23'!BQ31+'23'!BQ58</f>
        <v>0</v>
      </c>
      <c r="BP26" s="480">
        <f>'23'!BR31+'23'!BR58</f>
        <v>0</v>
      </c>
      <c r="BQ26" s="480">
        <f>'23'!BS31+'23'!BS58</f>
        <v>0</v>
      </c>
      <c r="BR26" s="480">
        <f>'23'!BT31+'23'!BT58</f>
        <v>0</v>
      </c>
      <c r="BS26" s="480">
        <f>'23'!BU31+'23'!BU58</f>
        <v>0</v>
      </c>
      <c r="BT26" s="480">
        <f>'23'!BV31+'23'!BV58</f>
        <v>0</v>
      </c>
      <c r="BU26" s="480">
        <f>'23'!BW31+'23'!BW58</f>
        <v>12</v>
      </c>
      <c r="BV26" s="480">
        <f>'23'!BX31+'23'!BX58</f>
        <v>8</v>
      </c>
      <c r="BW26" s="480">
        <f>'23'!BY31+'23'!BY58</f>
        <v>0</v>
      </c>
      <c r="BX26" s="480">
        <f>'23'!BZ31+'23'!BZ58</f>
        <v>3</v>
      </c>
      <c r="BY26" s="481">
        <f>'23'!C33+'23'!C60</f>
        <v>14884</v>
      </c>
    </row>
    <row r="27" spans="1:77" ht="15">
      <c r="A27" s="479">
        <v>45589</v>
      </c>
      <c r="B27" s="480">
        <f>'24'!D31+'24'!D58</f>
        <v>0</v>
      </c>
      <c r="C27" s="480">
        <f>'24'!E31+'24'!E58</f>
        <v>6</v>
      </c>
      <c r="D27" s="480">
        <f>'24'!F31+'24'!F58</f>
        <v>0</v>
      </c>
      <c r="E27" s="480">
        <f>'24'!G31+'24'!G58</f>
        <v>0</v>
      </c>
      <c r="F27" s="480">
        <f>'24'!H31+'24'!H58</f>
        <v>0</v>
      </c>
      <c r="G27" s="480">
        <f>'24'!I31+'24'!I58</f>
        <v>0</v>
      </c>
      <c r="H27" s="480">
        <f>'24'!J31+'24'!J58</f>
        <v>4.5</v>
      </c>
      <c r="I27" s="480">
        <f>'24'!K31+'24'!K58</f>
        <v>0</v>
      </c>
      <c r="J27" s="480">
        <f>'24'!L31+'24'!L58</f>
        <v>1.05</v>
      </c>
      <c r="K27" s="480">
        <f>'24'!M31+'24'!M58</f>
        <v>2.4</v>
      </c>
      <c r="L27" s="480">
        <f>'24'!N31+'24'!N58</f>
        <v>0.58499999999999996</v>
      </c>
      <c r="M27" s="480">
        <f>'24'!O31+'24'!O58</f>
        <v>0</v>
      </c>
      <c r="N27" s="480">
        <f>'24'!P31+'24'!P58</f>
        <v>0.2</v>
      </c>
      <c r="O27" s="480">
        <f>'24'!Q31+'24'!Q58</f>
        <v>100</v>
      </c>
      <c r="P27" s="480">
        <f>'24'!R31+'24'!R58</f>
        <v>0</v>
      </c>
      <c r="Q27" s="480">
        <f>'24'!S31+'24'!S58</f>
        <v>0</v>
      </c>
      <c r="R27" s="480">
        <f>'24'!T31+'24'!T58</f>
        <v>0</v>
      </c>
      <c r="S27" s="480">
        <f>'24'!U31+'24'!U58</f>
        <v>0</v>
      </c>
      <c r="T27" s="480">
        <f>'24'!V31+'24'!V58</f>
        <v>0</v>
      </c>
      <c r="U27" s="480">
        <f>'24'!W31+'24'!W58</f>
        <v>2.5</v>
      </c>
      <c r="V27" s="480">
        <f>'24'!X31+'24'!X58</f>
        <v>0</v>
      </c>
      <c r="W27" s="480">
        <f>'24'!Y31+'24'!Y58</f>
        <v>0</v>
      </c>
      <c r="X27" s="480">
        <f>'24'!Z31+'24'!Z58</f>
        <v>0</v>
      </c>
      <c r="Y27" s="480">
        <f>'24'!AA31+'24'!AA58</f>
        <v>0</v>
      </c>
      <c r="Z27" s="480">
        <f>'24'!AB31+'24'!AB58</f>
        <v>0</v>
      </c>
      <c r="AA27" s="480">
        <f>'24'!AC31+'24'!AC58</f>
        <v>0.3</v>
      </c>
      <c r="AB27" s="480">
        <f>'24'!AD31+'24'!AD58</f>
        <v>0</v>
      </c>
      <c r="AC27" s="480">
        <f>'24'!AE31+'24'!AE58</f>
        <v>0</v>
      </c>
      <c r="AD27" s="480">
        <f>'24'!AF31+'24'!AF58</f>
        <v>2.8</v>
      </c>
      <c r="AE27" s="480">
        <f>'24'!AG31+'24'!AG58</f>
        <v>0</v>
      </c>
      <c r="AF27" s="480">
        <f>'24'!AH31+'24'!AH58</f>
        <v>0</v>
      </c>
      <c r="AG27" s="480">
        <f>'24'!AI31+'24'!AI58</f>
        <v>0</v>
      </c>
      <c r="AH27" s="480">
        <f>'24'!AJ31+'24'!AJ58</f>
        <v>0</v>
      </c>
      <c r="AI27" s="480">
        <f>'24'!AK31+'24'!AK58</f>
        <v>0</v>
      </c>
      <c r="AJ27" s="480">
        <f>'24'!AL31+'24'!AL58</f>
        <v>0</v>
      </c>
      <c r="AK27" s="480">
        <f>'24'!AM31+'24'!AM58</f>
        <v>0</v>
      </c>
      <c r="AL27" s="480">
        <f>'24'!AN31+'24'!AN58</f>
        <v>0</v>
      </c>
      <c r="AM27" s="480">
        <f>'24'!AO31+'24'!AO58</f>
        <v>0</v>
      </c>
      <c r="AN27" s="480">
        <f>'24'!AP31+'24'!AP58</f>
        <v>0</v>
      </c>
      <c r="AO27" s="480">
        <f>'24'!AQ31+'24'!AQ58</f>
        <v>0</v>
      </c>
      <c r="AP27" s="480">
        <f>'24'!AR31+'24'!AR58</f>
        <v>0</v>
      </c>
      <c r="AQ27" s="480">
        <f>'24'!AS31+'24'!AS58</f>
        <v>0</v>
      </c>
      <c r="AR27" s="480">
        <f>'24'!AT31+'24'!AT58</f>
        <v>1.2</v>
      </c>
      <c r="AS27" s="480">
        <f>'24'!AU31+'24'!AU58</f>
        <v>0</v>
      </c>
      <c r="AT27" s="480">
        <f>'24'!AV31+'24'!AV58</f>
        <v>6.5</v>
      </c>
      <c r="AU27" s="480">
        <f>'24'!AW31+'24'!AW58</f>
        <v>0</v>
      </c>
      <c r="AV27" s="480">
        <f>'24'!AX31+'24'!AX58</f>
        <v>0</v>
      </c>
      <c r="AW27" s="480">
        <f>'24'!AY31+'24'!AY58</f>
        <v>0</v>
      </c>
      <c r="AX27" s="480">
        <f>'24'!AZ31+'24'!AZ58</f>
        <v>6</v>
      </c>
      <c r="AY27" s="480">
        <f>'24'!BA31+'24'!BA58</f>
        <v>0</v>
      </c>
      <c r="AZ27" s="480">
        <f>'24'!BB31+'24'!BB58</f>
        <v>0</v>
      </c>
      <c r="BA27" s="480">
        <f>'24'!BC31+'24'!BC58</f>
        <v>0</v>
      </c>
      <c r="BB27" s="480">
        <f>'24'!BD31+'24'!BD58</f>
        <v>0</v>
      </c>
      <c r="BC27" s="480">
        <f>'24'!BE31+'24'!BE58</f>
        <v>0</v>
      </c>
      <c r="BD27" s="480">
        <f>'24'!BF31+'24'!BF58</f>
        <v>0</v>
      </c>
      <c r="BE27" s="480">
        <f>'24'!BG31+'24'!BG58</f>
        <v>0</v>
      </c>
      <c r="BF27" s="480">
        <f>'24'!BH31+'24'!BH58</f>
        <v>0</v>
      </c>
      <c r="BG27" s="480">
        <f>'24'!BI31+'24'!BI58</f>
        <v>0</v>
      </c>
      <c r="BH27" s="480">
        <f>'24'!BJ31+'24'!BJ58</f>
        <v>21.9</v>
      </c>
      <c r="BI27" s="480">
        <f>'24'!BK31+'24'!BK58</f>
        <v>0.7</v>
      </c>
      <c r="BJ27" s="480">
        <f>'24'!BL31+'24'!BL58</f>
        <v>1.3</v>
      </c>
      <c r="BK27" s="480">
        <f>'24'!BM31+'24'!BM58</f>
        <v>0</v>
      </c>
      <c r="BL27" s="480">
        <f>'24'!BN31+'24'!BN58</f>
        <v>0</v>
      </c>
      <c r="BM27" s="480">
        <f>'24'!BO31+'24'!BO58</f>
        <v>0</v>
      </c>
      <c r="BN27" s="480">
        <f>'24'!BP31+'24'!BP58</f>
        <v>0</v>
      </c>
      <c r="BO27" s="480">
        <f>'24'!BQ31+'24'!BQ58</f>
        <v>0</v>
      </c>
      <c r="BP27" s="480">
        <f>'24'!BR31+'24'!BR58</f>
        <v>0</v>
      </c>
      <c r="BQ27" s="480">
        <f>'24'!BS31+'24'!BS58</f>
        <v>0</v>
      </c>
      <c r="BR27" s="480">
        <f>'24'!BT31+'24'!BT58</f>
        <v>0</v>
      </c>
      <c r="BS27" s="480">
        <f>'24'!BU31+'24'!BU58</f>
        <v>0</v>
      </c>
      <c r="BT27" s="480">
        <f>'24'!BV31+'24'!BV58</f>
        <v>23.2</v>
      </c>
      <c r="BU27" s="480">
        <f>'24'!BW31+'24'!BW58</f>
        <v>0</v>
      </c>
      <c r="BV27" s="480">
        <f>'24'!BX31+'24'!BX58</f>
        <v>8</v>
      </c>
      <c r="BW27" s="480">
        <f>'24'!BY31+'24'!BY58</f>
        <v>0</v>
      </c>
      <c r="BX27" s="480">
        <f>'24'!BZ31+'24'!BZ58</f>
        <v>0</v>
      </c>
      <c r="BY27" s="481">
        <f>'24'!C33+'24'!C60</f>
        <v>14884</v>
      </c>
    </row>
    <row r="28" spans="1:77" ht="15">
      <c r="A28" s="479">
        <v>45590</v>
      </c>
      <c r="B28" s="480">
        <f>'25'!D31+'25'!D58</f>
        <v>0</v>
      </c>
      <c r="C28" s="480">
        <f>'25'!E31+'25'!E58</f>
        <v>0</v>
      </c>
      <c r="D28" s="480">
        <f>'25'!F31+'25'!F58</f>
        <v>0</v>
      </c>
      <c r="E28" s="480">
        <f>'25'!G31+'25'!G58</f>
        <v>0</v>
      </c>
      <c r="F28" s="480">
        <f>'25'!H31+'25'!H58</f>
        <v>0</v>
      </c>
      <c r="G28" s="480">
        <f>'25'!I31+'25'!I58</f>
        <v>0</v>
      </c>
      <c r="H28" s="480">
        <f>'25'!J31+'25'!J58</f>
        <v>0</v>
      </c>
      <c r="I28" s="480">
        <f>'25'!K31+'25'!K58</f>
        <v>0</v>
      </c>
      <c r="J28" s="480">
        <f>'25'!L31+'25'!L58</f>
        <v>1.7800000000000002</v>
      </c>
      <c r="K28" s="480">
        <f>'25'!M31+'25'!M58</f>
        <v>1.4</v>
      </c>
      <c r="L28" s="480">
        <f>'25'!N31+'25'!N58</f>
        <v>0.48299999999999998</v>
      </c>
      <c r="M28" s="480">
        <f>'25'!O31+'25'!O58</f>
        <v>0</v>
      </c>
      <c r="N28" s="480">
        <f>'25'!P31+'25'!P58</f>
        <v>0.1</v>
      </c>
      <c r="O28" s="480">
        <f>'25'!Q31+'25'!Q58</f>
        <v>100</v>
      </c>
      <c r="P28" s="480">
        <f>'25'!R31+'25'!R58</f>
        <v>2</v>
      </c>
      <c r="Q28" s="480">
        <f>'25'!S31+'25'!S58</f>
        <v>0</v>
      </c>
      <c r="R28" s="480">
        <f>'25'!T31+'25'!T58</f>
        <v>0</v>
      </c>
      <c r="S28" s="480">
        <f>'25'!U31+'25'!U58</f>
        <v>0</v>
      </c>
      <c r="T28" s="480">
        <f>'25'!V31+'25'!V58</f>
        <v>2.1</v>
      </c>
      <c r="U28" s="480">
        <f>'25'!W31+'25'!W58</f>
        <v>0</v>
      </c>
      <c r="V28" s="480">
        <f>'25'!X31+'25'!X58</f>
        <v>0</v>
      </c>
      <c r="W28" s="480">
        <f>'25'!Y31+'25'!Y58</f>
        <v>0</v>
      </c>
      <c r="X28" s="480">
        <f>'25'!Z31+'25'!Z58</f>
        <v>0</v>
      </c>
      <c r="Y28" s="480">
        <f>'25'!AA31+'25'!AA58</f>
        <v>20</v>
      </c>
      <c r="Z28" s="480">
        <f>'25'!AB31+'25'!AB58</f>
        <v>0</v>
      </c>
      <c r="AA28" s="480">
        <f>'25'!AC31+'25'!AC58</f>
        <v>0.8</v>
      </c>
      <c r="AB28" s="480">
        <f>'25'!AD31+'25'!AD58</f>
        <v>0</v>
      </c>
      <c r="AC28" s="480">
        <f>'25'!AE31+'25'!AE58</f>
        <v>0</v>
      </c>
      <c r="AD28" s="480">
        <f>'25'!AF31+'25'!AF58</f>
        <v>0</v>
      </c>
      <c r="AE28" s="480">
        <f>'25'!AG31+'25'!AG58</f>
        <v>0</v>
      </c>
      <c r="AF28" s="480">
        <f>'25'!AH31+'25'!AH58</f>
        <v>0</v>
      </c>
      <c r="AG28" s="480">
        <f>'25'!AI31+'25'!AI58</f>
        <v>0</v>
      </c>
      <c r="AH28" s="480">
        <f>'25'!AJ31+'25'!AJ58</f>
        <v>0</v>
      </c>
      <c r="AI28" s="480">
        <f>'25'!AK31+'25'!AK58</f>
        <v>0</v>
      </c>
      <c r="AJ28" s="480">
        <f>'25'!AL31+'25'!AL58</f>
        <v>6</v>
      </c>
      <c r="AK28" s="480">
        <f>'25'!AM31+'25'!AM58</f>
        <v>0</v>
      </c>
      <c r="AL28" s="480">
        <f>'25'!AN31+'25'!AN58</f>
        <v>2.2000000000000002</v>
      </c>
      <c r="AM28" s="480">
        <f>'25'!AO31+'25'!AO58</f>
        <v>0</v>
      </c>
      <c r="AN28" s="480">
        <f>'25'!AP31+'25'!AP58</f>
        <v>0</v>
      </c>
      <c r="AO28" s="480">
        <f>'25'!AQ31+'25'!AQ58</f>
        <v>0</v>
      </c>
      <c r="AP28" s="480">
        <f>'25'!AR31+'25'!AR58</f>
        <v>0</v>
      </c>
      <c r="AQ28" s="480">
        <f>'25'!AS31+'25'!AS58</f>
        <v>0</v>
      </c>
      <c r="AR28" s="480">
        <f>'25'!AT31+'25'!AT58</f>
        <v>0.6</v>
      </c>
      <c r="AS28" s="480">
        <f>'25'!AU31+'25'!AU58</f>
        <v>0</v>
      </c>
      <c r="AT28" s="480">
        <f>'25'!AV31+'25'!AV58</f>
        <v>6</v>
      </c>
      <c r="AU28" s="480">
        <f>'25'!AW31+'25'!AW58</f>
        <v>0</v>
      </c>
      <c r="AV28" s="480">
        <f>'25'!AX31+'25'!AX58</f>
        <v>0</v>
      </c>
      <c r="AW28" s="480">
        <f>'25'!AY31+'25'!AY58</f>
        <v>0</v>
      </c>
      <c r="AX28" s="480">
        <f>'25'!AZ31+'25'!AZ58</f>
        <v>0</v>
      </c>
      <c r="AY28" s="480">
        <f>'25'!BA31+'25'!BA58</f>
        <v>0</v>
      </c>
      <c r="AZ28" s="480">
        <f>'25'!BB31+'25'!BB58</f>
        <v>6.5</v>
      </c>
      <c r="BA28" s="480">
        <f>'25'!BC31+'25'!BC58</f>
        <v>0</v>
      </c>
      <c r="BB28" s="480">
        <f>'25'!BD31+'25'!BD58</f>
        <v>0</v>
      </c>
      <c r="BC28" s="480">
        <f>'25'!BE31+'25'!BE58</f>
        <v>0</v>
      </c>
      <c r="BD28" s="480">
        <f>'25'!BF31+'25'!BF58</f>
        <v>0</v>
      </c>
      <c r="BE28" s="480">
        <f>'25'!BG31+'25'!BG58</f>
        <v>0</v>
      </c>
      <c r="BF28" s="480">
        <f>'25'!BH31+'25'!BH58</f>
        <v>12</v>
      </c>
      <c r="BG28" s="480">
        <f>'25'!BI31+'25'!BI58</f>
        <v>0</v>
      </c>
      <c r="BH28" s="480">
        <f>'25'!BJ31+'25'!BJ58</f>
        <v>22.1</v>
      </c>
      <c r="BI28" s="480">
        <f>'25'!BK31+'25'!BK58</f>
        <v>2.8</v>
      </c>
      <c r="BJ28" s="480">
        <f>'25'!BL31+'25'!BL58</f>
        <v>2.8</v>
      </c>
      <c r="BK28" s="480">
        <f>'25'!BM31+'25'!BM58</f>
        <v>0</v>
      </c>
      <c r="BL28" s="480">
        <f>'25'!BN31+'25'!BN58</f>
        <v>0</v>
      </c>
      <c r="BM28" s="480">
        <f>'25'!BO31+'25'!BO58</f>
        <v>3.5</v>
      </c>
      <c r="BN28" s="480">
        <f>'25'!BP31+'25'!BP58</f>
        <v>0</v>
      </c>
      <c r="BO28" s="480">
        <f>'25'!BQ31+'25'!BQ58</f>
        <v>0</v>
      </c>
      <c r="BP28" s="480">
        <f>'25'!BR31+'25'!BR58</f>
        <v>0</v>
      </c>
      <c r="BQ28" s="480">
        <f>'25'!BS31+'25'!BS58</f>
        <v>0</v>
      </c>
      <c r="BR28" s="480">
        <f>'25'!BT31+'25'!BT58</f>
        <v>0</v>
      </c>
      <c r="BS28" s="480">
        <f>'25'!BU31+'25'!BU58</f>
        <v>0</v>
      </c>
      <c r="BT28" s="480">
        <f>'25'!BV31+'25'!BV58</f>
        <v>0</v>
      </c>
      <c r="BU28" s="480">
        <f>'25'!BW31+'25'!BW58</f>
        <v>0</v>
      </c>
      <c r="BV28" s="480">
        <f>'25'!BX31+'25'!BX58</f>
        <v>8</v>
      </c>
      <c r="BW28" s="480">
        <f>'25'!BY31+'25'!BY58</f>
        <v>0</v>
      </c>
      <c r="BX28" s="480">
        <f>'25'!BZ31+'25'!BZ58</f>
        <v>0</v>
      </c>
      <c r="BY28" s="481">
        <f>'25'!C33+'25'!C60</f>
        <v>14884</v>
      </c>
    </row>
    <row r="29" spans="1:77" ht="15">
      <c r="A29" s="479">
        <v>45591</v>
      </c>
      <c r="B29" s="480">
        <f>'26'!D31+'26'!D58</f>
        <v>0</v>
      </c>
      <c r="C29" s="480">
        <f>'26'!E31+'26'!E58</f>
        <v>0</v>
      </c>
      <c r="D29" s="480">
        <f>'26'!F31+'26'!F58</f>
        <v>0</v>
      </c>
      <c r="E29" s="480">
        <f>'26'!G31+'26'!G58</f>
        <v>0</v>
      </c>
      <c r="F29" s="480">
        <f>'26'!H31+'26'!H58</f>
        <v>0</v>
      </c>
      <c r="G29" s="480">
        <f>'26'!I31+'26'!I58</f>
        <v>0</v>
      </c>
      <c r="H29" s="480">
        <f>'26'!J31+'26'!J58</f>
        <v>0</v>
      </c>
      <c r="I29" s="480">
        <f>'26'!K31+'26'!K58</f>
        <v>0</v>
      </c>
      <c r="J29" s="480">
        <f>'26'!L31+'26'!L58</f>
        <v>0</v>
      </c>
      <c r="K29" s="480">
        <f>'26'!M31+'26'!M58</f>
        <v>0</v>
      </c>
      <c r="L29" s="480">
        <f>('26'!N31+'26'!N58)-S42</f>
        <v>0</v>
      </c>
      <c r="M29" s="480">
        <f>'26'!O31+'26'!O58</f>
        <v>0</v>
      </c>
      <c r="N29" s="480">
        <f>'26'!P31+'26'!P58</f>
        <v>0</v>
      </c>
      <c r="O29" s="480">
        <f>'26'!Q31+'26'!Q58</f>
        <v>0</v>
      </c>
      <c r="P29" s="480">
        <f>'26'!R31+'26'!R58</f>
        <v>0</v>
      </c>
      <c r="Q29" s="480">
        <f>'26'!S31+'26'!S58</f>
        <v>0</v>
      </c>
      <c r="R29" s="480">
        <f>'26'!T31+'26'!T58</f>
        <v>0</v>
      </c>
      <c r="S29" s="480">
        <f>'26'!U31+'26'!U58</f>
        <v>0</v>
      </c>
      <c r="T29" s="480">
        <f>'26'!V31+'26'!V58</f>
        <v>0</v>
      </c>
      <c r="U29" s="480">
        <f>'26'!W31+'26'!W58</f>
        <v>0</v>
      </c>
      <c r="V29" s="480">
        <f>'26'!X31+'26'!X58</f>
        <v>0</v>
      </c>
      <c r="W29" s="480">
        <f>'26'!Y31+'26'!Y58</f>
        <v>0</v>
      </c>
      <c r="X29" s="480">
        <f>'26'!Z31+'26'!Z58</f>
        <v>0</v>
      </c>
      <c r="Y29" s="480">
        <f>'26'!AA31+'26'!AA58</f>
        <v>0</v>
      </c>
      <c r="Z29" s="480">
        <f>'26'!AB31+'26'!AB58</f>
        <v>0</v>
      </c>
      <c r="AA29" s="480">
        <f>'26'!AC31+'26'!AC58</f>
        <v>0</v>
      </c>
      <c r="AB29" s="480">
        <f>'26'!AD31+'26'!AD58</f>
        <v>0</v>
      </c>
      <c r="AC29" s="480">
        <f>'26'!AE31+'26'!AE58</f>
        <v>0</v>
      </c>
      <c r="AD29" s="480">
        <f>'26'!AF31+'26'!AF58</f>
        <v>0</v>
      </c>
      <c r="AE29" s="480">
        <f>'26'!AG31+'26'!AG58</f>
        <v>0</v>
      </c>
      <c r="AF29" s="480">
        <f>'26'!AH31+'26'!AH58</f>
        <v>0</v>
      </c>
      <c r="AG29" s="480">
        <f>'26'!AI31+'26'!AI58</f>
        <v>0</v>
      </c>
      <c r="AH29" s="480">
        <f>'26'!AJ31+'26'!AJ58</f>
        <v>0</v>
      </c>
      <c r="AI29" s="480">
        <f>'26'!AK31+'26'!AK58</f>
        <v>0</v>
      </c>
      <c r="AJ29" s="480">
        <f>'26'!AL31+'26'!AL58</f>
        <v>0</v>
      </c>
      <c r="AK29" s="480">
        <f>'26'!AM31+'26'!AM58</f>
        <v>0</v>
      </c>
      <c r="AL29" s="480">
        <f>'26'!AN31+'26'!AN58</f>
        <v>0</v>
      </c>
      <c r="AM29" s="480">
        <f>'26'!AO31+'26'!AO58</f>
        <v>0</v>
      </c>
      <c r="AN29" s="480">
        <f>'26'!AP31+'26'!AP58</f>
        <v>0</v>
      </c>
      <c r="AO29" s="480">
        <f>'26'!AQ31+'26'!AQ58</f>
        <v>0</v>
      </c>
      <c r="AP29" s="480">
        <f>'26'!AR31+'26'!AR58</f>
        <v>0</v>
      </c>
      <c r="AQ29" s="480">
        <f>'26'!AS31+'26'!AS58</f>
        <v>0</v>
      </c>
      <c r="AR29" s="480">
        <f>'26'!AT31+'26'!AT58</f>
        <v>0</v>
      </c>
      <c r="AS29" s="480">
        <f>'26'!AU31+'26'!AU58</f>
        <v>0</v>
      </c>
      <c r="AT29" s="480">
        <f>'26'!AV31+'26'!AV58</f>
        <v>0</v>
      </c>
      <c r="AU29" s="480">
        <f>'26'!AW31+'26'!AW58</f>
        <v>0</v>
      </c>
      <c r="AV29" s="480">
        <f>'26'!AX31+'26'!AX58</f>
        <v>0</v>
      </c>
      <c r="AW29" s="480">
        <f>'26'!AY31+'26'!AY58</f>
        <v>0</v>
      </c>
      <c r="AX29" s="480">
        <f>'26'!AZ31+'26'!AZ58</f>
        <v>0</v>
      </c>
      <c r="AY29" s="480">
        <f>'26'!BA31+'26'!BA58</f>
        <v>0</v>
      </c>
      <c r="AZ29" s="480">
        <f>'26'!BB31+'26'!BB58</f>
        <v>0</v>
      </c>
      <c r="BA29" s="480">
        <f>'26'!BC31+'26'!BC58</f>
        <v>0</v>
      </c>
      <c r="BB29" s="480">
        <f>'26'!BD31+'26'!BD58</f>
        <v>0</v>
      </c>
      <c r="BC29" s="480">
        <f>'26'!BE31+'26'!BE58</f>
        <v>0</v>
      </c>
      <c r="BD29" s="480">
        <f>'26'!BF31+'26'!BF58</f>
        <v>0</v>
      </c>
      <c r="BE29" s="480">
        <f>'26'!BG31+'26'!BG58</f>
        <v>0</v>
      </c>
      <c r="BF29" s="480">
        <f>'26'!BH31+'26'!BH58</f>
        <v>0</v>
      </c>
      <c r="BG29" s="480">
        <f>'26'!BI31+'26'!BI58</f>
        <v>0</v>
      </c>
      <c r="BH29" s="480">
        <f>'26'!BJ31+'26'!BJ58</f>
        <v>0</v>
      </c>
      <c r="BI29" s="480">
        <f>'26'!BK31+'26'!BK58</f>
        <v>0</v>
      </c>
      <c r="BJ29" s="480">
        <f>'26'!BL31+'26'!BL58</f>
        <v>0</v>
      </c>
      <c r="BK29" s="480">
        <f>'26'!BM31+'26'!BM58</f>
        <v>0</v>
      </c>
      <c r="BL29" s="480">
        <f>'26'!BN31+'26'!BN58</f>
        <v>0</v>
      </c>
      <c r="BM29" s="480">
        <f>'26'!BO31+'26'!BO58</f>
        <v>0</v>
      </c>
      <c r="BN29" s="480">
        <f>'26'!BP31+'26'!BP58</f>
        <v>0</v>
      </c>
      <c r="BO29" s="480">
        <f>'26'!BQ31+'26'!BQ58</f>
        <v>0</v>
      </c>
      <c r="BP29" s="480">
        <f>'26'!BR31+'26'!BR58</f>
        <v>0</v>
      </c>
      <c r="BQ29" s="480">
        <f>'26'!BS31+'26'!BS58</f>
        <v>0</v>
      </c>
      <c r="BR29" s="480">
        <f>'26'!BT31+'26'!BT58</f>
        <v>0</v>
      </c>
      <c r="BS29" s="480">
        <f>'26'!BU31+'26'!BU58</f>
        <v>0</v>
      </c>
      <c r="BT29" s="480">
        <f>'26'!BV31+'26'!BV58</f>
        <v>0</v>
      </c>
      <c r="BU29" s="480">
        <f>'26'!BW31+'26'!BW58</f>
        <v>0</v>
      </c>
      <c r="BV29" s="480">
        <f>'26'!BX31+'26'!BX58</f>
        <v>0</v>
      </c>
      <c r="BW29" s="480">
        <f>'26'!BY31+'26'!BY58</f>
        <v>0</v>
      </c>
      <c r="BX29" s="480">
        <f>'26'!BZ31+'26'!BZ58</f>
        <v>0</v>
      </c>
      <c r="BY29" s="483">
        <f>'26'!C33+'26'!C60</f>
        <v>0</v>
      </c>
    </row>
    <row r="30" spans="1:77" ht="15">
      <c r="A30" s="479">
        <v>45592</v>
      </c>
      <c r="B30" s="480">
        <f>'27'!D31+'27'!D58</f>
        <v>0</v>
      </c>
      <c r="C30" s="480">
        <f>'27'!E31+'27'!E58</f>
        <v>0</v>
      </c>
      <c r="D30" s="480">
        <f>'27'!F31+'27'!F58</f>
        <v>0</v>
      </c>
      <c r="E30" s="480">
        <f>'27'!G31+'27'!G58</f>
        <v>0</v>
      </c>
      <c r="F30" s="480">
        <f>'27'!H31+'27'!H58</f>
        <v>0</v>
      </c>
      <c r="G30" s="480">
        <f>'27'!I31+'27'!I58</f>
        <v>0</v>
      </c>
      <c r="H30" s="480">
        <f>'27'!J31+'27'!J58</f>
        <v>0</v>
      </c>
      <c r="I30" s="480">
        <f>'27'!K31+'27'!K58</f>
        <v>0</v>
      </c>
      <c r="J30" s="480">
        <f>'27'!L31+'27'!L58</f>
        <v>0</v>
      </c>
      <c r="K30" s="480">
        <f>'27'!M31+'27'!M58</f>
        <v>0</v>
      </c>
      <c r="L30" s="480">
        <f>('27'!N31+'27'!N58)</f>
        <v>0</v>
      </c>
      <c r="M30" s="480">
        <f>'27'!O31+'27'!O58</f>
        <v>0</v>
      </c>
      <c r="N30" s="480">
        <f>'27'!P31+'27'!P58</f>
        <v>0</v>
      </c>
      <c r="O30" s="480">
        <f>'27'!Q31+'27'!Q58</f>
        <v>0</v>
      </c>
      <c r="P30" s="480">
        <f>'27'!R31+'27'!R58</f>
        <v>0</v>
      </c>
      <c r="Q30" s="480">
        <f>'27'!S31+'27'!S58</f>
        <v>0</v>
      </c>
      <c r="R30" s="480">
        <f>'27'!T31+'27'!T58</f>
        <v>0</v>
      </c>
      <c r="S30" s="480">
        <f>'27'!U31+'27'!U58</f>
        <v>0</v>
      </c>
      <c r="T30" s="480">
        <f>'27'!V31+'27'!V58</f>
        <v>0</v>
      </c>
      <c r="U30" s="480">
        <f>'27'!W31+'27'!W58</f>
        <v>0</v>
      </c>
      <c r="V30" s="480">
        <f>'27'!X31+'27'!X58</f>
        <v>0</v>
      </c>
      <c r="W30" s="480">
        <f>'27'!Y31+'27'!Y58</f>
        <v>0</v>
      </c>
      <c r="X30" s="480">
        <f>'27'!Z31+'27'!Z58</f>
        <v>0</v>
      </c>
      <c r="Y30" s="480">
        <f>'27'!AA31+'27'!AA58</f>
        <v>0</v>
      </c>
      <c r="Z30" s="480">
        <f>'27'!AB31+'27'!AB58</f>
        <v>0</v>
      </c>
      <c r="AA30" s="480">
        <f>'27'!AC31+'27'!AC58</f>
        <v>0</v>
      </c>
      <c r="AB30" s="480">
        <f>'27'!AD31+'27'!AD58</f>
        <v>0</v>
      </c>
      <c r="AC30" s="480">
        <f>'27'!AE31+'27'!AE58</f>
        <v>0</v>
      </c>
      <c r="AD30" s="480">
        <f>'27'!AF31+'27'!AF58</f>
        <v>0</v>
      </c>
      <c r="AE30" s="480">
        <f>'27'!AG31+'27'!AG58</f>
        <v>0</v>
      </c>
      <c r="AF30" s="480">
        <f>'27'!AH31+'27'!AH58</f>
        <v>0</v>
      </c>
      <c r="AG30" s="480">
        <f>'27'!AI31+'27'!AI58</f>
        <v>0</v>
      </c>
      <c r="AH30" s="480">
        <f>'27'!AJ31+'27'!AJ58</f>
        <v>0</v>
      </c>
      <c r="AI30" s="480">
        <f>'27'!AK31+'27'!AK58</f>
        <v>0</v>
      </c>
      <c r="AJ30" s="480">
        <f>'27'!AL31+'27'!AL58</f>
        <v>0</v>
      </c>
      <c r="AK30" s="480">
        <f>'27'!AM31+'27'!AM58</f>
        <v>0</v>
      </c>
      <c r="AL30" s="480">
        <f>'27'!AN31+'27'!AN58</f>
        <v>0</v>
      </c>
      <c r="AM30" s="480">
        <f>'27'!AO31+'27'!AO58</f>
        <v>0</v>
      </c>
      <c r="AN30" s="480">
        <f>'27'!AP31+'27'!AP58</f>
        <v>0</v>
      </c>
      <c r="AO30" s="480">
        <f>'27'!AQ31+'27'!AQ58</f>
        <v>0</v>
      </c>
      <c r="AP30" s="480">
        <f>'27'!AR31+'27'!AR58</f>
        <v>0</v>
      </c>
      <c r="AQ30" s="480">
        <f>'27'!AS31+'27'!AS58</f>
        <v>0</v>
      </c>
      <c r="AR30" s="480">
        <f>'27'!AT31+'27'!AT58</f>
        <v>0</v>
      </c>
      <c r="AS30" s="480">
        <f>'27'!AU31+'27'!AU58</f>
        <v>0</v>
      </c>
      <c r="AT30" s="480">
        <f>'27'!AV31+'27'!AV58</f>
        <v>0</v>
      </c>
      <c r="AU30" s="480">
        <f>'27'!AW31+'27'!AW58</f>
        <v>0</v>
      </c>
      <c r="AV30" s="480">
        <f>'27'!AX31+'27'!AX58</f>
        <v>0</v>
      </c>
      <c r="AW30" s="480">
        <f>'27'!AY31+'27'!AY58</f>
        <v>0</v>
      </c>
      <c r="AX30" s="480">
        <f>'27'!AZ31+'27'!AZ58</f>
        <v>0</v>
      </c>
      <c r="AY30" s="480">
        <f>'27'!BA31+'27'!BA58</f>
        <v>0</v>
      </c>
      <c r="AZ30" s="480">
        <f>'27'!BB31+'27'!BB58</f>
        <v>0</v>
      </c>
      <c r="BA30" s="480">
        <f>'27'!BC31+'27'!BC58</f>
        <v>0</v>
      </c>
      <c r="BB30" s="480">
        <f>'27'!BD31+'27'!BD58</f>
        <v>0</v>
      </c>
      <c r="BC30" s="480">
        <f>'27'!BE31+'27'!BE58</f>
        <v>0</v>
      </c>
      <c r="BD30" s="480">
        <f>'27'!BF31+'27'!BF58</f>
        <v>0</v>
      </c>
      <c r="BE30" s="480">
        <f>'27'!BG31+'27'!BG58</f>
        <v>0</v>
      </c>
      <c r="BF30" s="480">
        <f>'27'!BH31+'27'!BH58</f>
        <v>0</v>
      </c>
      <c r="BG30" s="480">
        <f>'27'!BI31+'27'!BI58</f>
        <v>0</v>
      </c>
      <c r="BH30" s="480">
        <f>'27'!BJ31+'27'!BJ58</f>
        <v>0</v>
      </c>
      <c r="BI30" s="480">
        <f>'27'!BK31+'27'!BK58</f>
        <v>0</v>
      </c>
      <c r="BJ30" s="480">
        <f>'27'!BL31+'27'!BL58</f>
        <v>0</v>
      </c>
      <c r="BK30" s="480">
        <f>'27'!BM31+'27'!BM58</f>
        <v>0</v>
      </c>
      <c r="BL30" s="480">
        <f>'27'!BN31+'27'!BN58</f>
        <v>0</v>
      </c>
      <c r="BM30" s="480">
        <f>'27'!BO31+'27'!BO58</f>
        <v>0</v>
      </c>
      <c r="BN30" s="480">
        <f>'27'!BP31+'27'!BP58</f>
        <v>0</v>
      </c>
      <c r="BO30" s="480">
        <f>'27'!BQ31+'27'!BQ58</f>
        <v>0</v>
      </c>
      <c r="BP30" s="480">
        <f>'27'!BR31+'27'!BR58</f>
        <v>0</v>
      </c>
      <c r="BQ30" s="480">
        <f>'27'!BS31+'27'!BS58</f>
        <v>0</v>
      </c>
      <c r="BR30" s="480">
        <f>'27'!BT31+'27'!BT58</f>
        <v>0</v>
      </c>
      <c r="BS30" s="480">
        <f>'27'!BU31+'27'!BU58</f>
        <v>0</v>
      </c>
      <c r="BT30" s="480">
        <f>'27'!BV31+'27'!BV58</f>
        <v>0</v>
      </c>
      <c r="BU30" s="480">
        <f>'27'!BW31+'27'!BW58</f>
        <v>0</v>
      </c>
      <c r="BV30" s="480">
        <f>'27'!BX31+'27'!BX58</f>
        <v>0</v>
      </c>
      <c r="BW30" s="480">
        <f>'27'!BY31+'27'!BY58</f>
        <v>0</v>
      </c>
      <c r="BX30" s="480">
        <f>'27'!BZ31+'27'!BZ58</f>
        <v>0</v>
      </c>
      <c r="BY30" s="483">
        <f>'27'!C33+'27'!C60</f>
        <v>0</v>
      </c>
    </row>
    <row r="31" spans="1:77" ht="15">
      <c r="A31" s="479">
        <v>45593</v>
      </c>
      <c r="B31" s="480">
        <f>'28'!D31+'28'!D58</f>
        <v>0</v>
      </c>
      <c r="C31" s="480">
        <f>'28'!E31+'28'!E58</f>
        <v>0</v>
      </c>
      <c r="D31" s="480">
        <f>'28'!F31+'28'!F58</f>
        <v>0</v>
      </c>
      <c r="E31" s="480">
        <f>'28'!G31+'28'!G58</f>
        <v>0</v>
      </c>
      <c r="F31" s="480">
        <f>'28'!H31+'28'!H58</f>
        <v>0</v>
      </c>
      <c r="G31" s="480">
        <f>'28'!I31+'28'!I58</f>
        <v>0</v>
      </c>
      <c r="H31" s="480">
        <f>'28'!J31+'28'!J58</f>
        <v>6</v>
      </c>
      <c r="I31" s="480">
        <f>'28'!K31+'28'!K58</f>
        <v>6</v>
      </c>
      <c r="J31" s="480">
        <f>'28'!L31+'28'!L58</f>
        <v>1.0499999999999998</v>
      </c>
      <c r="K31" s="480">
        <f>'28'!M31+'28'!M58</f>
        <v>1.2</v>
      </c>
      <c r="L31" s="480">
        <f>'28'!N31+'28'!N58</f>
        <v>0.4</v>
      </c>
      <c r="M31" s="480">
        <f>'28'!O31+'28'!O58</f>
        <v>0</v>
      </c>
      <c r="N31" s="480">
        <f>'28'!P31+'28'!P58</f>
        <v>0.1</v>
      </c>
      <c r="O31" s="480">
        <f>'28'!Q31+'28'!Q58</f>
        <v>0</v>
      </c>
      <c r="P31" s="480">
        <f>'28'!R31+'28'!R58</f>
        <v>0</v>
      </c>
      <c r="Q31" s="480">
        <f>'28'!S31+'28'!S58</f>
        <v>0</v>
      </c>
      <c r="R31" s="480">
        <f>'28'!T31+'28'!T58</f>
        <v>0</v>
      </c>
      <c r="S31" s="480">
        <f>'28'!U31+'28'!U58</f>
        <v>0</v>
      </c>
      <c r="T31" s="480">
        <f>'28'!V31+'28'!V58</f>
        <v>0</v>
      </c>
      <c r="U31" s="480">
        <f>'28'!W31+'28'!W58</f>
        <v>2.2000000000000002</v>
      </c>
      <c r="V31" s="480">
        <f>'28'!X31+'28'!X58</f>
        <v>0</v>
      </c>
      <c r="W31" s="480">
        <f>'28'!Y31+'28'!Y58</f>
        <v>0</v>
      </c>
      <c r="X31" s="480">
        <f>'28'!Z31+'28'!Z58</f>
        <v>0</v>
      </c>
      <c r="Y31" s="480">
        <f>'28'!AA31+'28'!AA58</f>
        <v>20</v>
      </c>
      <c r="Z31" s="480">
        <f>'28'!AB31+'28'!AB58</f>
        <v>0</v>
      </c>
      <c r="AA31" s="480">
        <f>'28'!AC31+'28'!AC58</f>
        <v>0.4</v>
      </c>
      <c r="AB31" s="480">
        <f>'28'!AD31+'28'!AD58</f>
        <v>0</v>
      </c>
      <c r="AC31" s="480">
        <f>'28'!AE31+'28'!AE58</f>
        <v>0</v>
      </c>
      <c r="AD31" s="480">
        <f>'28'!AF31+'28'!AF58</f>
        <v>0</v>
      </c>
      <c r="AE31" s="480">
        <f>'28'!AG31+'28'!AG58</f>
        <v>0</v>
      </c>
      <c r="AF31" s="480">
        <f>'28'!AH31+'28'!AH58</f>
        <v>0</v>
      </c>
      <c r="AG31" s="480">
        <f>'28'!AI31+'28'!AI58</f>
        <v>0</v>
      </c>
      <c r="AH31" s="480">
        <f>'28'!AJ31+'28'!AJ58</f>
        <v>0</v>
      </c>
      <c r="AI31" s="480">
        <f>'28'!AK31+'28'!AK58</f>
        <v>0</v>
      </c>
      <c r="AJ31" s="480">
        <f>'28'!AL31+'28'!AL58</f>
        <v>4.9000000000000004</v>
      </c>
      <c r="AK31" s="480">
        <f>'28'!AM31+'28'!AM58</f>
        <v>0</v>
      </c>
      <c r="AL31" s="480">
        <f>'28'!AN31+'28'!AN58</f>
        <v>2.8</v>
      </c>
      <c r="AM31" s="480">
        <f>'28'!AO31+'28'!AO58</f>
        <v>0</v>
      </c>
      <c r="AN31" s="480">
        <f>'28'!AP31+'28'!AP58</f>
        <v>0</v>
      </c>
      <c r="AO31" s="480">
        <f>'28'!AQ31+'28'!AQ58</f>
        <v>0</v>
      </c>
      <c r="AP31" s="480">
        <f>'28'!AR31+'28'!AR58</f>
        <v>0</v>
      </c>
      <c r="AQ31" s="480">
        <f>'28'!AS31+'28'!AS58</f>
        <v>0</v>
      </c>
      <c r="AR31" s="480">
        <f>'28'!AT31+'28'!AT58</f>
        <v>1.1000000000000001</v>
      </c>
      <c r="AS31" s="480">
        <f>'28'!AU31+'28'!AU58</f>
        <v>0</v>
      </c>
      <c r="AT31" s="480">
        <f>'28'!AV31+'28'!AV58</f>
        <v>4.8</v>
      </c>
      <c r="AU31" s="480">
        <f>'28'!AW31+'28'!AW58</f>
        <v>0</v>
      </c>
      <c r="AV31" s="480">
        <f>'28'!AX31+'28'!AX58</f>
        <v>0</v>
      </c>
      <c r="AW31" s="480">
        <f>'28'!AY31+'28'!AY58</f>
        <v>0</v>
      </c>
      <c r="AX31" s="480">
        <f>'28'!AZ31+'28'!AZ58</f>
        <v>0</v>
      </c>
      <c r="AY31" s="480">
        <f>'28'!BA31+'28'!BA58</f>
        <v>0</v>
      </c>
      <c r="AZ31" s="480">
        <f>'28'!BB31+'28'!BB58</f>
        <v>0</v>
      </c>
      <c r="BA31" s="480">
        <f>'28'!BC31+'28'!BC58</f>
        <v>0</v>
      </c>
      <c r="BB31" s="480">
        <f>'28'!BD31+'28'!BD58</f>
        <v>0</v>
      </c>
      <c r="BC31" s="480">
        <f>'28'!BE31+'28'!BE58</f>
        <v>6.5</v>
      </c>
      <c r="BD31" s="480">
        <f>'28'!BF31+'28'!BF58</f>
        <v>0</v>
      </c>
      <c r="BE31" s="480">
        <f>'28'!BG31+'28'!BG58</f>
        <v>0</v>
      </c>
      <c r="BF31" s="480">
        <f>'28'!BH31+'28'!BH58</f>
        <v>0</v>
      </c>
      <c r="BG31" s="480">
        <f>'28'!BI31+'28'!BI58</f>
        <v>0</v>
      </c>
      <c r="BH31" s="480">
        <f>'28'!BJ31+'28'!BJ58</f>
        <v>0</v>
      </c>
      <c r="BI31" s="480">
        <f>'28'!BK31+'28'!BK58</f>
        <v>2.4</v>
      </c>
      <c r="BJ31" s="480">
        <f>'28'!BL31+'28'!BL58</f>
        <v>2.8</v>
      </c>
      <c r="BK31" s="480">
        <f>'28'!BM31+'28'!BM58</f>
        <v>0</v>
      </c>
      <c r="BL31" s="480">
        <f>'28'!BN31+'28'!BN58</f>
        <v>0</v>
      </c>
      <c r="BM31" s="480">
        <f>'28'!BO31+'28'!BO58</f>
        <v>0</v>
      </c>
      <c r="BN31" s="480">
        <f>'28'!BP31+'28'!BP58</f>
        <v>0</v>
      </c>
      <c r="BO31" s="480">
        <f>'28'!BQ31+'28'!BQ58</f>
        <v>0</v>
      </c>
      <c r="BP31" s="480">
        <f>'28'!BR31+'28'!BR58</f>
        <v>0</v>
      </c>
      <c r="BQ31" s="480">
        <f>'28'!BS31+'28'!BS58</f>
        <v>0</v>
      </c>
      <c r="BR31" s="480">
        <f>'28'!BT31+'28'!BT58</f>
        <v>0</v>
      </c>
      <c r="BS31" s="480">
        <f>'28'!BU31+'28'!BU58</f>
        <v>0</v>
      </c>
      <c r="BT31" s="480">
        <f>'28'!BV31+'28'!BV58</f>
        <v>23.6</v>
      </c>
      <c r="BU31" s="480">
        <f>'28'!BW31+'28'!BW58</f>
        <v>0</v>
      </c>
      <c r="BV31" s="480">
        <f>'28'!BX31+'28'!BX58</f>
        <v>8</v>
      </c>
      <c r="BW31" s="480">
        <f>'28'!BY31+'28'!BY58</f>
        <v>0</v>
      </c>
      <c r="BX31" s="480">
        <f>'28'!BZ31+'28'!BZ58</f>
        <v>0</v>
      </c>
      <c r="BY31" s="483">
        <f>'28'!C33+'28'!C60</f>
        <v>14884</v>
      </c>
    </row>
    <row r="32" spans="1:77" ht="15">
      <c r="A32" s="479">
        <v>45594</v>
      </c>
      <c r="B32" s="480">
        <f>'29'!D31+'29'!D58</f>
        <v>0</v>
      </c>
      <c r="C32" s="480">
        <f>'29'!E31+'29'!E58</f>
        <v>0</v>
      </c>
      <c r="D32" s="480">
        <f>'29'!F31+'29'!F58</f>
        <v>12</v>
      </c>
      <c r="E32" s="480">
        <f>'29'!G31+'29'!G58</f>
        <v>0</v>
      </c>
      <c r="F32" s="480">
        <f>'29'!H31+'29'!H58</f>
        <v>0</v>
      </c>
      <c r="G32" s="480">
        <f>'29'!I31+'29'!I58</f>
        <v>0</v>
      </c>
      <c r="H32" s="480">
        <f>'29'!J31+'29'!J58</f>
        <v>0</v>
      </c>
      <c r="I32" s="480">
        <f>'29'!K31+'29'!K58</f>
        <v>0</v>
      </c>
      <c r="J32" s="480">
        <f>'29'!L31+'29'!L58</f>
        <v>1.06</v>
      </c>
      <c r="K32" s="480">
        <f>'29'!M31+'29'!M58</f>
        <v>1</v>
      </c>
      <c r="L32" s="480">
        <f>('29'!N31+'29'!N58)</f>
        <v>0.49099999999999999</v>
      </c>
      <c r="M32" s="480">
        <f>'29'!O31+'29'!O58</f>
        <v>0</v>
      </c>
      <c r="N32" s="480">
        <f>'29'!P31+'29'!P58</f>
        <v>0.1</v>
      </c>
      <c r="O32" s="480">
        <f>'29'!Q31+'29'!Q58</f>
        <v>100</v>
      </c>
      <c r="P32" s="480">
        <f>'29'!R31+'29'!R58</f>
        <v>0</v>
      </c>
      <c r="Q32" s="480">
        <f>'29'!S31+'29'!S58</f>
        <v>0</v>
      </c>
      <c r="R32" s="480">
        <f>'29'!T31+'29'!T58</f>
        <v>0</v>
      </c>
      <c r="S32" s="480">
        <f>'29'!U31+'29'!U58</f>
        <v>0</v>
      </c>
      <c r="T32" s="480">
        <f>'29'!V31+'29'!V58</f>
        <v>0</v>
      </c>
      <c r="U32" s="480">
        <f>'29'!W31+'29'!W58</f>
        <v>0</v>
      </c>
      <c r="V32" s="480">
        <f>'29'!X31+'29'!X58</f>
        <v>0</v>
      </c>
      <c r="W32" s="480">
        <f>'29'!Y31+'29'!Y58</f>
        <v>0</v>
      </c>
      <c r="X32" s="480">
        <f>'29'!Z31+'29'!Z58</f>
        <v>0</v>
      </c>
      <c r="Y32" s="480">
        <f>'29'!AA31+'29'!AA58</f>
        <v>20.100000000000001</v>
      </c>
      <c r="Z32" s="480">
        <f>'29'!AB31+'29'!AB58</f>
        <v>0</v>
      </c>
      <c r="AA32" s="480">
        <f>'29'!AC31+'29'!AC58</f>
        <v>0.4</v>
      </c>
      <c r="AB32" s="480">
        <f>'29'!AD31+'29'!AD58</f>
        <v>0</v>
      </c>
      <c r="AC32" s="480">
        <f>'29'!AE31+'29'!AE58</f>
        <v>0</v>
      </c>
      <c r="AD32" s="480">
        <f>'29'!AF31+'29'!AF58</f>
        <v>0</v>
      </c>
      <c r="AE32" s="480">
        <f>'29'!AG31+'29'!AG58</f>
        <v>7</v>
      </c>
      <c r="AF32" s="480">
        <f>'29'!AH31+'29'!AH58</f>
        <v>0</v>
      </c>
      <c r="AG32" s="480">
        <f>'29'!AI31+'29'!AI58</f>
        <v>0</v>
      </c>
      <c r="AH32" s="480">
        <f>'29'!AJ31+'29'!AJ58</f>
        <v>0</v>
      </c>
      <c r="AI32" s="480">
        <f>'29'!AK31+'29'!AK58</f>
        <v>0</v>
      </c>
      <c r="AJ32" s="480">
        <f>'29'!AL31+'29'!AL58</f>
        <v>0</v>
      </c>
      <c r="AK32" s="480">
        <f>'29'!AM31+'29'!AM58</f>
        <v>0</v>
      </c>
      <c r="AL32" s="480">
        <f>'29'!AN31+'29'!AN58</f>
        <v>0</v>
      </c>
      <c r="AM32" s="480">
        <f>'29'!AO31+'29'!AO58</f>
        <v>4.5999999999999996</v>
      </c>
      <c r="AN32" s="480">
        <f>'29'!AP31+'29'!AP58</f>
        <v>0</v>
      </c>
      <c r="AO32" s="480">
        <f>'29'!AQ31+'29'!AQ58</f>
        <v>0</v>
      </c>
      <c r="AP32" s="480">
        <f>'29'!AR31+'29'!AR58</f>
        <v>0</v>
      </c>
      <c r="AQ32" s="480">
        <f>'29'!AS31+'29'!AS58</f>
        <v>0</v>
      </c>
      <c r="AR32" s="480">
        <f>'29'!AT31+'29'!AT58</f>
        <v>1.7</v>
      </c>
      <c r="AS32" s="480">
        <f>'29'!AU31+'29'!AU58</f>
        <v>0</v>
      </c>
      <c r="AT32" s="480">
        <f>'29'!AV31+'29'!AV58</f>
        <v>0</v>
      </c>
      <c r="AU32" s="480">
        <f>'29'!AW31+'29'!AW58</f>
        <v>0</v>
      </c>
      <c r="AV32" s="480">
        <f>'29'!AX31+'29'!AX58</f>
        <v>0.2</v>
      </c>
      <c r="AW32" s="480">
        <f>'29'!AY31+'29'!AY58</f>
        <v>0</v>
      </c>
      <c r="AX32" s="480">
        <f>'29'!AZ31+'29'!AZ58</f>
        <v>0</v>
      </c>
      <c r="AY32" s="480">
        <f>'29'!BA31+'29'!BA58</f>
        <v>0</v>
      </c>
      <c r="AZ32" s="480">
        <f>'29'!BB31+'29'!BB58</f>
        <v>5.6</v>
      </c>
      <c r="BA32" s="480">
        <f>'29'!BC31+'29'!BC58</f>
        <v>0</v>
      </c>
      <c r="BB32" s="480">
        <f>'29'!BD31+'29'!BD58</f>
        <v>0</v>
      </c>
      <c r="BC32" s="480">
        <f>'29'!BE31+'29'!BE58</f>
        <v>0</v>
      </c>
      <c r="BD32" s="480">
        <f>'29'!BF31+'29'!BF58</f>
        <v>0</v>
      </c>
      <c r="BE32" s="480">
        <f>'29'!BG31+'29'!BG58</f>
        <v>0</v>
      </c>
      <c r="BF32" s="480">
        <f>'29'!BH31+'29'!BH58</f>
        <v>0</v>
      </c>
      <c r="BG32" s="480">
        <f>'29'!BI31+'29'!BI58</f>
        <v>2.9</v>
      </c>
      <c r="BH32" s="480">
        <f>'29'!BJ31+'29'!BJ58</f>
        <v>3.2</v>
      </c>
      <c r="BI32" s="480">
        <f>'29'!BK31+'29'!BK58</f>
        <v>1</v>
      </c>
      <c r="BJ32" s="480">
        <f>'29'!BL31+'29'!BL58</f>
        <v>1</v>
      </c>
      <c r="BK32" s="480">
        <f>'29'!BM31+'29'!BM58</f>
        <v>0</v>
      </c>
      <c r="BL32" s="480">
        <f>'29'!BN31+'29'!BN58</f>
        <v>0</v>
      </c>
      <c r="BM32" s="480">
        <f>'29'!BO31+'29'!BO58</f>
        <v>1</v>
      </c>
      <c r="BN32" s="480">
        <f>'29'!BP31+'29'!BP58</f>
        <v>0</v>
      </c>
      <c r="BO32" s="480">
        <f>'29'!BQ31+'29'!BQ58</f>
        <v>0</v>
      </c>
      <c r="BP32" s="480">
        <f>'29'!BR31+'29'!BR58</f>
        <v>0</v>
      </c>
      <c r="BQ32" s="480">
        <f>'29'!BS31+'29'!BS58</f>
        <v>0</v>
      </c>
      <c r="BR32" s="480">
        <f>'29'!BT31+'29'!BT58</f>
        <v>0</v>
      </c>
      <c r="BS32" s="480">
        <f>'29'!BU31+'29'!BU58</f>
        <v>0</v>
      </c>
      <c r="BT32" s="480">
        <f>'29'!BV31+'29'!BV58</f>
        <v>0</v>
      </c>
      <c r="BU32" s="480">
        <f>'29'!BW31+'29'!BW58</f>
        <v>0</v>
      </c>
      <c r="BV32" s="480">
        <f>'29'!BX31+'29'!BX58</f>
        <v>8</v>
      </c>
      <c r="BW32" s="480">
        <f>'29'!BY31+'29'!BY58</f>
        <v>0</v>
      </c>
      <c r="BX32" s="480">
        <f>'29'!BZ31+'29'!BZ58</f>
        <v>0</v>
      </c>
      <c r="BY32" s="483">
        <f>'29'!C33+'29'!C60</f>
        <v>14884</v>
      </c>
    </row>
    <row r="33" spans="1:77" ht="15">
      <c r="A33" s="479">
        <v>45595</v>
      </c>
      <c r="B33" s="480">
        <f>'30'!D31+'30'!D58</f>
        <v>0</v>
      </c>
      <c r="C33" s="480">
        <f>'30'!E31+'30'!E58</f>
        <v>0</v>
      </c>
      <c r="D33" s="480">
        <f>'30'!F31+'30'!F58</f>
        <v>0</v>
      </c>
      <c r="E33" s="480">
        <f>'30'!G31+'30'!G58</f>
        <v>0</v>
      </c>
      <c r="F33" s="480">
        <f>'30'!H31+'30'!H58</f>
        <v>0</v>
      </c>
      <c r="G33" s="480">
        <f>'30'!I31+'30'!I58</f>
        <v>0</v>
      </c>
      <c r="H33" s="480">
        <f>'30'!J31+'30'!J58</f>
        <v>0</v>
      </c>
      <c r="I33" s="480">
        <f>'30'!K31+'30'!K58</f>
        <v>0</v>
      </c>
      <c r="J33" s="480">
        <f>'30'!L31+'30'!L58</f>
        <v>0.85</v>
      </c>
      <c r="K33" s="480">
        <f>'30'!M31+'30'!M58</f>
        <v>1</v>
      </c>
      <c r="L33" s="480">
        <f>'30'!N31+'30'!N58</f>
        <v>0.35399999999999998</v>
      </c>
      <c r="M33" s="480">
        <f>'30'!O31+'30'!O58</f>
        <v>0</v>
      </c>
      <c r="N33" s="480">
        <f>'30'!P31+'30'!P58</f>
        <v>0.1</v>
      </c>
      <c r="O33" s="480">
        <f>'30'!Q31+'30'!Q58</f>
        <v>0</v>
      </c>
      <c r="P33" s="480">
        <f>'30'!R31+'30'!R58</f>
        <v>0</v>
      </c>
      <c r="Q33" s="480">
        <f>'30'!S31+'30'!S58</f>
        <v>3.3330000000000002</v>
      </c>
      <c r="R33" s="480">
        <f>'30'!T31+'30'!T58</f>
        <v>1.6</v>
      </c>
      <c r="S33" s="480">
        <f>'30'!U31+'30'!U58</f>
        <v>0</v>
      </c>
      <c r="T33" s="480">
        <f>'30'!V31+'30'!V58</f>
        <v>0</v>
      </c>
      <c r="U33" s="480">
        <f>'30'!W31+'30'!W58</f>
        <v>0</v>
      </c>
      <c r="V33" s="480">
        <f>'30'!X31+'30'!X58</f>
        <v>0</v>
      </c>
      <c r="W33" s="480">
        <f>'30'!Y31+'30'!Y58</f>
        <v>0</v>
      </c>
      <c r="X33" s="480">
        <f>'30'!Z31+'30'!Z58</f>
        <v>0</v>
      </c>
      <c r="Y33" s="480">
        <f>'30'!AA31+'30'!AA58</f>
        <v>20</v>
      </c>
      <c r="Z33" s="480">
        <f>'30'!AB31+'30'!AB58</f>
        <v>0</v>
      </c>
      <c r="AA33" s="480">
        <f>'30'!AC31+'30'!AC58</f>
        <v>0.2</v>
      </c>
      <c r="AB33" s="480">
        <f>'30'!AD31+'30'!AD58</f>
        <v>6</v>
      </c>
      <c r="AC33" s="480">
        <f>'30'!AE31+'30'!AE58</f>
        <v>0</v>
      </c>
      <c r="AD33" s="480">
        <f>'30'!AF31+'30'!AF58</f>
        <v>0</v>
      </c>
      <c r="AE33" s="480">
        <f>'30'!AG31+'30'!AG58</f>
        <v>5.6</v>
      </c>
      <c r="AF33" s="480">
        <f>'30'!AH31+'30'!AH58</f>
        <v>0</v>
      </c>
      <c r="AG33" s="480">
        <f>'30'!AI31+'30'!AI58</f>
        <v>0</v>
      </c>
      <c r="AH33" s="480">
        <f>'30'!AJ31+'30'!AJ58</f>
        <v>0</v>
      </c>
      <c r="AI33" s="480">
        <f>'30'!AK31+'30'!AK58</f>
        <v>0</v>
      </c>
      <c r="AJ33" s="480">
        <f>'30'!AL31+'30'!AL58</f>
        <v>0</v>
      </c>
      <c r="AK33" s="480">
        <f>'30'!AM31+'30'!AM58</f>
        <v>0</v>
      </c>
      <c r="AL33" s="480">
        <f>'30'!AN31+'30'!AN58</f>
        <v>0</v>
      </c>
      <c r="AM33" s="480">
        <f>'30'!AO31+'30'!AO58</f>
        <v>0</v>
      </c>
      <c r="AN33" s="480">
        <f>'30'!AP31+'30'!AP58</f>
        <v>0</v>
      </c>
      <c r="AO33" s="480">
        <f>'30'!AQ31+'30'!AQ58</f>
        <v>0</v>
      </c>
      <c r="AP33" s="480">
        <f>'30'!AR31+'30'!AR58</f>
        <v>0</v>
      </c>
      <c r="AQ33" s="480">
        <f>'30'!AS31+'30'!AS58</f>
        <v>0</v>
      </c>
      <c r="AR33" s="480">
        <f>'30'!AT31+'30'!AT58</f>
        <v>0.4</v>
      </c>
      <c r="AS33" s="480">
        <f>'30'!AU31+'30'!AU58</f>
        <v>0</v>
      </c>
      <c r="AT33" s="480">
        <f>'30'!AV31+'30'!AV58</f>
        <v>7</v>
      </c>
      <c r="AU33" s="480">
        <f>'30'!AW31+'30'!AW58</f>
        <v>0</v>
      </c>
      <c r="AV33" s="480">
        <f>'30'!AX31+'30'!AX58</f>
        <v>0</v>
      </c>
      <c r="AW33" s="480">
        <f>'30'!AY31+'30'!AY58</f>
        <v>0</v>
      </c>
      <c r="AX33" s="480">
        <f>'30'!AZ31+'30'!AZ58</f>
        <v>0</v>
      </c>
      <c r="AY33" s="480">
        <f>'30'!BA31+'30'!BA58</f>
        <v>0</v>
      </c>
      <c r="AZ33" s="480">
        <f>'30'!BB31+'30'!BB58</f>
        <v>6</v>
      </c>
      <c r="BA33" s="480">
        <f>'30'!BC31+'30'!BC58</f>
        <v>0</v>
      </c>
      <c r="BB33" s="480">
        <f>'30'!BD31+'30'!BD58</f>
        <v>0</v>
      </c>
      <c r="BC33" s="480">
        <f>'30'!BE31+'30'!BE58</f>
        <v>0</v>
      </c>
      <c r="BD33" s="480">
        <f>'30'!BF31+'30'!BF58</f>
        <v>0</v>
      </c>
      <c r="BE33" s="480">
        <f>'30'!BG31+'30'!BG58</f>
        <v>0</v>
      </c>
      <c r="BF33" s="480">
        <f>'30'!BH31+'30'!BH58</f>
        <v>6</v>
      </c>
      <c r="BG33" s="480">
        <f>'30'!BI31+'30'!BI58</f>
        <v>0</v>
      </c>
      <c r="BH33" s="480">
        <f>'30'!BJ31+'30'!BJ58</f>
        <v>22.2</v>
      </c>
      <c r="BI33" s="480">
        <f>'30'!BK31+'30'!BK58</f>
        <v>0.5</v>
      </c>
      <c r="BJ33" s="480">
        <f>'30'!BL31+'30'!BL58</f>
        <v>0.8</v>
      </c>
      <c r="BK33" s="480">
        <f>'30'!BM31+'30'!BM58</f>
        <v>0</v>
      </c>
      <c r="BL33" s="480">
        <f>'30'!BN31+'30'!BN58</f>
        <v>0</v>
      </c>
      <c r="BM33" s="480">
        <f>'30'!BO31+'30'!BO58</f>
        <v>0</v>
      </c>
      <c r="BN33" s="480">
        <f>'30'!BP31+'30'!BP58</f>
        <v>0</v>
      </c>
      <c r="BO33" s="480">
        <f>'30'!BQ31+'30'!BQ58</f>
        <v>0</v>
      </c>
      <c r="BP33" s="480">
        <f>'30'!BR31+'30'!BR58</f>
        <v>0</v>
      </c>
      <c r="BQ33" s="480">
        <f>'30'!BS31+'30'!BS58</f>
        <v>0</v>
      </c>
      <c r="BR33" s="480">
        <f>'30'!BT31+'30'!BT58</f>
        <v>0</v>
      </c>
      <c r="BS33" s="480">
        <f>'30'!BU31+'30'!BU58</f>
        <v>0</v>
      </c>
      <c r="BT33" s="480">
        <f>'30'!BV31+'30'!BV58</f>
        <v>11.3</v>
      </c>
      <c r="BU33" s="480">
        <f>'30'!BW31+'30'!BW58</f>
        <v>0</v>
      </c>
      <c r="BV33" s="480">
        <f>'30'!BX31+'30'!BX58</f>
        <v>8</v>
      </c>
      <c r="BW33" s="480">
        <f>'30'!BY31+'30'!BY58</f>
        <v>0</v>
      </c>
      <c r="BX33" s="480">
        <f>'30'!BZ31+'30'!BZ58</f>
        <v>0</v>
      </c>
      <c r="BY33" s="483">
        <f>'30'!C33+'30'!C60</f>
        <v>14884</v>
      </c>
    </row>
    <row r="34" spans="1:77" ht="15">
      <c r="A34" s="479">
        <v>45596</v>
      </c>
      <c r="B34" s="480">
        <f>'31'!D31+'31'!D58</f>
        <v>0</v>
      </c>
      <c r="C34" s="480">
        <f>'31'!E31+'31'!E58</f>
        <v>0</v>
      </c>
      <c r="D34" s="480">
        <f>'31'!F31+'31'!F58</f>
        <v>0</v>
      </c>
      <c r="E34" s="480">
        <f>'31'!G31+'31'!G58</f>
        <v>0</v>
      </c>
      <c r="F34" s="480">
        <f>'31'!H31+'31'!H58</f>
        <v>0</v>
      </c>
      <c r="G34" s="480">
        <f>'31'!I31+'31'!I58</f>
        <v>0</v>
      </c>
      <c r="H34" s="480">
        <f>'31'!J31+'31'!J58</f>
        <v>0</v>
      </c>
      <c r="I34" s="480">
        <f>'31'!K31+'31'!K58</f>
        <v>0</v>
      </c>
      <c r="J34" s="480">
        <f>'31'!L31+'31'!L58</f>
        <v>0.55000000000000004</v>
      </c>
      <c r="K34" s="480">
        <f>'31'!M31+'31'!M58</f>
        <v>1.2</v>
      </c>
      <c r="L34" s="480">
        <f>'31'!N31+'31'!N58</f>
        <v>0.505</v>
      </c>
      <c r="M34" s="480">
        <f>'31'!O31+'31'!O58</f>
        <v>0</v>
      </c>
      <c r="N34" s="480">
        <f>'31'!P31+'31'!P58</f>
        <v>0.1</v>
      </c>
      <c r="O34" s="480">
        <f>'31'!Q31+'31'!Q58</f>
        <v>100</v>
      </c>
      <c r="P34" s="480">
        <f>'31'!R31+'31'!R58</f>
        <v>0</v>
      </c>
      <c r="Q34" s="480">
        <f>'31'!S31+'31'!S58</f>
        <v>0</v>
      </c>
      <c r="R34" s="480">
        <f>'31'!T31+'31'!T58</f>
        <v>0</v>
      </c>
      <c r="S34" s="480">
        <f>'31'!U31+'31'!U58</f>
        <v>0</v>
      </c>
      <c r="T34" s="480">
        <f>'31'!V31+'31'!V58</f>
        <v>0</v>
      </c>
      <c r="U34" s="480">
        <f>'31'!W31+'31'!W58</f>
        <v>0</v>
      </c>
      <c r="V34" s="480">
        <f>'31'!X31+'31'!X58</f>
        <v>0</v>
      </c>
      <c r="W34" s="480">
        <f>'31'!Y31+'31'!Y58</f>
        <v>0</v>
      </c>
      <c r="X34" s="480">
        <f>'31'!Z31+'31'!Z58</f>
        <v>0</v>
      </c>
      <c r="Y34" s="480">
        <f>'31'!AA31+'31'!AA58</f>
        <v>0</v>
      </c>
      <c r="Z34" s="480">
        <f>'31'!AB31+'31'!AB58</f>
        <v>0</v>
      </c>
      <c r="AA34" s="480">
        <f>'31'!AC31+'31'!AC58</f>
        <v>0</v>
      </c>
      <c r="AB34" s="480">
        <f>'31'!AD31+'31'!AD58</f>
        <v>0</v>
      </c>
      <c r="AC34" s="480">
        <f>'31'!AE31+'31'!AE58</f>
        <v>0</v>
      </c>
      <c r="AD34" s="480">
        <f>'31'!AF31+'31'!AF58</f>
        <v>0</v>
      </c>
      <c r="AE34" s="480">
        <f>'31'!AG31+'31'!AG58</f>
        <v>0</v>
      </c>
      <c r="AF34" s="480">
        <f>'31'!AH31+'31'!AH58</f>
        <v>0</v>
      </c>
      <c r="AG34" s="480">
        <f>'31'!AI31+'31'!AI58</f>
        <v>0</v>
      </c>
      <c r="AH34" s="480">
        <f>'31'!AJ31+'31'!AJ58</f>
        <v>0</v>
      </c>
      <c r="AI34" s="480">
        <f>'31'!AK31+'31'!AK58</f>
        <v>0</v>
      </c>
      <c r="AJ34" s="480">
        <f>'31'!AL31+'31'!AL58</f>
        <v>6</v>
      </c>
      <c r="AK34" s="480">
        <f>'31'!AM31+'31'!AM58</f>
        <v>0</v>
      </c>
      <c r="AL34" s="480">
        <f>'31'!AN31+'31'!AN58</f>
        <v>3</v>
      </c>
      <c r="AM34" s="480">
        <f>'31'!AO31+'31'!AO58</f>
        <v>0</v>
      </c>
      <c r="AN34" s="480">
        <f>'31'!AP31+'31'!AP58</f>
        <v>0</v>
      </c>
      <c r="AO34" s="480">
        <f>'31'!AQ31+'31'!AQ58</f>
        <v>0</v>
      </c>
      <c r="AP34" s="480">
        <f>'31'!AR31+'31'!AR58</f>
        <v>20</v>
      </c>
      <c r="AQ34" s="480">
        <f>'31'!AS31+'31'!AS58</f>
        <v>0</v>
      </c>
      <c r="AR34" s="480">
        <f>'31'!AT31+'31'!AT58</f>
        <v>1.4</v>
      </c>
      <c r="AS34" s="480">
        <f>'31'!AU31+'31'!AU58</f>
        <v>0</v>
      </c>
      <c r="AT34" s="480">
        <f>'31'!AV31+'31'!AV58</f>
        <v>6.3</v>
      </c>
      <c r="AU34" s="480">
        <f>'31'!AW31+'31'!AW58</f>
        <v>0</v>
      </c>
      <c r="AV34" s="480">
        <f>'31'!AX31+'31'!AX58</f>
        <v>1</v>
      </c>
      <c r="AW34" s="480">
        <f>'31'!AY31+'31'!AY58</f>
        <v>0</v>
      </c>
      <c r="AX34" s="480">
        <f>'31'!AZ31+'31'!AZ58</f>
        <v>0</v>
      </c>
      <c r="AY34" s="480">
        <f>'31'!BA31+'31'!BA58</f>
        <v>0</v>
      </c>
      <c r="AZ34" s="480">
        <f>'31'!BB31+'31'!BB58</f>
        <v>0</v>
      </c>
      <c r="BA34" s="480">
        <f>'31'!BC31+'31'!BC58</f>
        <v>0</v>
      </c>
      <c r="BB34" s="480">
        <f>'31'!BD31+'31'!BD58</f>
        <v>0</v>
      </c>
      <c r="BC34" s="480">
        <f>'31'!BE31+'31'!BE58</f>
        <v>0</v>
      </c>
      <c r="BD34" s="480">
        <f>'31'!BF31+'31'!BF58</f>
        <v>0</v>
      </c>
      <c r="BE34" s="480">
        <f>'31'!BG31+'31'!BG58</f>
        <v>0</v>
      </c>
      <c r="BF34" s="480">
        <f>'31'!BH31+'31'!BH58</f>
        <v>6</v>
      </c>
      <c r="BG34" s="480">
        <f>'31'!BI31+'31'!BI58</f>
        <v>0</v>
      </c>
      <c r="BH34" s="480">
        <f>'31'!BJ31+'31'!BJ58</f>
        <v>0</v>
      </c>
      <c r="BI34" s="480">
        <f>'31'!BK31+'31'!BK58</f>
        <v>0</v>
      </c>
      <c r="BJ34" s="480">
        <f>'31'!BL31+'31'!BL58</f>
        <v>0</v>
      </c>
      <c r="BK34" s="480">
        <f>'31'!BM31+'31'!BM58</f>
        <v>0</v>
      </c>
      <c r="BL34" s="480">
        <f>'31'!BN31+'31'!BN58</f>
        <v>0</v>
      </c>
      <c r="BM34" s="480">
        <f>'31'!BO31+'31'!BO58</f>
        <v>0</v>
      </c>
      <c r="BN34" s="480">
        <f>'31'!BP31+'31'!BP58</f>
        <v>12</v>
      </c>
      <c r="BO34" s="480">
        <f>'31'!BQ31+'31'!BQ58</f>
        <v>0</v>
      </c>
      <c r="BP34" s="480">
        <f>'31'!BR31+'31'!BR58</f>
        <v>0</v>
      </c>
      <c r="BQ34" s="480">
        <f>'31'!BS31+'31'!BS58</f>
        <v>0</v>
      </c>
      <c r="BR34" s="480">
        <f>'31'!BT31+'31'!BT58</f>
        <v>0</v>
      </c>
      <c r="BS34" s="480">
        <f>'31'!BU31+'31'!BU58</f>
        <v>0</v>
      </c>
      <c r="BT34" s="480">
        <f>'31'!BV31+'31'!BV58</f>
        <v>0</v>
      </c>
      <c r="BU34" s="480">
        <f>'31'!BW31+'31'!BW58</f>
        <v>0</v>
      </c>
      <c r="BV34" s="480">
        <f>'31'!BX31+'31'!BX58</f>
        <v>8</v>
      </c>
      <c r="BW34" s="480">
        <f>'31'!BY31+'31'!BY58</f>
        <v>0</v>
      </c>
      <c r="BX34" s="480">
        <f>'31'!BZ31+'31'!BZ58</f>
        <v>3</v>
      </c>
      <c r="BY34" s="483">
        <f>'31'!C33+'31'!C60</f>
        <v>14884</v>
      </c>
    </row>
    <row r="35" spans="1:77" ht="15">
      <c r="A35" s="484" t="s">
        <v>73</v>
      </c>
      <c r="B35" s="473">
        <f>ROUND((SUM(B4:B34)),3)</f>
        <v>11</v>
      </c>
      <c r="C35" s="473">
        <f t="shared" ref="C35:BN35" si="0">ROUND((SUM(C4:C34)),3)</f>
        <v>24</v>
      </c>
      <c r="D35" s="473">
        <f t="shared" si="0"/>
        <v>48</v>
      </c>
      <c r="E35" s="473">
        <f>ROUND((SUM(E4:E34)),3)</f>
        <v>0</v>
      </c>
      <c r="F35" s="473">
        <f t="shared" si="0"/>
        <v>0</v>
      </c>
      <c r="G35" s="473">
        <f t="shared" si="0"/>
        <v>0</v>
      </c>
      <c r="H35" s="473">
        <f t="shared" si="0"/>
        <v>31</v>
      </c>
      <c r="I35" s="473">
        <f t="shared" si="0"/>
        <v>12</v>
      </c>
      <c r="J35" s="473">
        <f t="shared" si="0"/>
        <v>22.66</v>
      </c>
      <c r="K35" s="473">
        <f t="shared" si="0"/>
        <v>30.16</v>
      </c>
      <c r="L35" s="473">
        <f>ROUND((SUM(L4:L34)),3)</f>
        <v>10.093999999999999</v>
      </c>
      <c r="M35" s="473">
        <f t="shared" si="0"/>
        <v>0</v>
      </c>
      <c r="N35" s="473">
        <f t="shared" si="0"/>
        <v>2.5</v>
      </c>
      <c r="O35" s="473">
        <f t="shared" si="0"/>
        <v>1400</v>
      </c>
      <c r="P35" s="473">
        <f t="shared" si="0"/>
        <v>8</v>
      </c>
      <c r="Q35" s="473">
        <f t="shared" si="0"/>
        <v>9.9990000000000006</v>
      </c>
      <c r="R35" s="473">
        <f t="shared" si="0"/>
        <v>8</v>
      </c>
      <c r="S35" s="473">
        <f t="shared" si="0"/>
        <v>0</v>
      </c>
      <c r="T35" s="473">
        <f t="shared" si="0"/>
        <v>9.1999999999999993</v>
      </c>
      <c r="U35" s="473">
        <f t="shared" si="0"/>
        <v>14.6</v>
      </c>
      <c r="V35" s="473">
        <f t="shared" si="0"/>
        <v>0</v>
      </c>
      <c r="W35" s="473">
        <f t="shared" si="0"/>
        <v>0</v>
      </c>
      <c r="X35" s="473">
        <f t="shared" si="0"/>
        <v>0</v>
      </c>
      <c r="Y35" s="473">
        <f t="shared" si="0"/>
        <v>320.3</v>
      </c>
      <c r="Z35" s="473">
        <f t="shared" si="0"/>
        <v>0</v>
      </c>
      <c r="AA35" s="473">
        <f t="shared" si="0"/>
        <v>6.4</v>
      </c>
      <c r="AB35" s="473">
        <f t="shared" si="0"/>
        <v>18</v>
      </c>
      <c r="AC35" s="473">
        <f t="shared" si="0"/>
        <v>0</v>
      </c>
      <c r="AD35" s="473">
        <f t="shared" si="0"/>
        <v>5.6</v>
      </c>
      <c r="AE35" s="473">
        <f t="shared" si="0"/>
        <v>59.8</v>
      </c>
      <c r="AF35" s="473">
        <f t="shared" si="0"/>
        <v>0</v>
      </c>
      <c r="AG35" s="473">
        <f t="shared" si="0"/>
        <v>0</v>
      </c>
      <c r="AH35" s="473">
        <f t="shared" si="0"/>
        <v>0</v>
      </c>
      <c r="AI35" s="473">
        <f t="shared" si="0"/>
        <v>0</v>
      </c>
      <c r="AJ35" s="473">
        <f t="shared" si="0"/>
        <v>39.799999999999997</v>
      </c>
      <c r="AK35" s="473">
        <f t="shared" si="0"/>
        <v>0</v>
      </c>
      <c r="AL35" s="473">
        <f t="shared" si="0"/>
        <v>34.6</v>
      </c>
      <c r="AM35" s="473">
        <f t="shared" si="0"/>
        <v>22.8</v>
      </c>
      <c r="AN35" s="473">
        <f t="shared" si="0"/>
        <v>0</v>
      </c>
      <c r="AO35" s="473">
        <f t="shared" si="0"/>
        <v>0</v>
      </c>
      <c r="AP35" s="473">
        <f t="shared" si="0"/>
        <v>100</v>
      </c>
      <c r="AQ35" s="473">
        <f t="shared" si="0"/>
        <v>0</v>
      </c>
      <c r="AR35" s="473">
        <f t="shared" si="0"/>
        <v>22.7</v>
      </c>
      <c r="AS35" s="473">
        <f t="shared" si="0"/>
        <v>0</v>
      </c>
      <c r="AT35" s="473">
        <f t="shared" si="0"/>
        <v>94.5</v>
      </c>
      <c r="AU35" s="473">
        <f t="shared" si="0"/>
        <v>0</v>
      </c>
      <c r="AV35" s="473">
        <f t="shared" si="0"/>
        <v>6</v>
      </c>
      <c r="AW35" s="473">
        <f t="shared" si="0"/>
        <v>0</v>
      </c>
      <c r="AX35" s="473">
        <f t="shared" si="0"/>
        <v>12</v>
      </c>
      <c r="AY35" s="473">
        <f t="shared" si="0"/>
        <v>0</v>
      </c>
      <c r="AZ35" s="473">
        <f t="shared" si="0"/>
        <v>101.2</v>
      </c>
      <c r="BA35" s="473">
        <f t="shared" si="0"/>
        <v>0</v>
      </c>
      <c r="BB35" s="473">
        <f t="shared" si="0"/>
        <v>0</v>
      </c>
      <c r="BC35" s="473">
        <f t="shared" si="0"/>
        <v>13</v>
      </c>
      <c r="BD35" s="473">
        <f t="shared" si="0"/>
        <v>0</v>
      </c>
      <c r="BE35" s="473">
        <f t="shared" si="0"/>
        <v>0</v>
      </c>
      <c r="BF35" s="473">
        <f t="shared" si="0"/>
        <v>60</v>
      </c>
      <c r="BG35" s="473">
        <f t="shared" si="0"/>
        <v>19.3</v>
      </c>
      <c r="BH35" s="473">
        <f t="shared" si="0"/>
        <v>186</v>
      </c>
      <c r="BI35" s="473">
        <f t="shared" si="0"/>
        <v>26.9</v>
      </c>
      <c r="BJ35" s="473">
        <f t="shared" si="0"/>
        <v>35.4</v>
      </c>
      <c r="BK35" s="473">
        <f t="shared" si="0"/>
        <v>0</v>
      </c>
      <c r="BL35" s="473">
        <f t="shared" si="0"/>
        <v>0</v>
      </c>
      <c r="BM35" s="473">
        <f t="shared" si="0"/>
        <v>13.4</v>
      </c>
      <c r="BN35" s="473">
        <f t="shared" si="0"/>
        <v>80</v>
      </c>
      <c r="BO35" s="473">
        <f t="shared" ref="BO35:BX35" si="1">ROUND((SUM(BO4:BO34)),3)</f>
        <v>0</v>
      </c>
      <c r="BP35" s="473">
        <f t="shared" si="1"/>
        <v>0</v>
      </c>
      <c r="BQ35" s="473">
        <f t="shared" si="1"/>
        <v>0</v>
      </c>
      <c r="BR35" s="473">
        <f t="shared" si="1"/>
        <v>0</v>
      </c>
      <c r="BS35" s="473">
        <f t="shared" si="1"/>
        <v>0</v>
      </c>
      <c r="BT35" s="473">
        <f t="shared" si="1"/>
        <v>266.76</v>
      </c>
      <c r="BU35" s="473">
        <f t="shared" si="1"/>
        <v>24</v>
      </c>
      <c r="BV35" s="473">
        <f t="shared" si="1"/>
        <v>184</v>
      </c>
      <c r="BW35" s="473">
        <f t="shared" si="1"/>
        <v>0</v>
      </c>
      <c r="BX35" s="473">
        <f t="shared" si="1"/>
        <v>21</v>
      </c>
      <c r="BY35" s="474"/>
    </row>
    <row r="36" spans="1:77" ht="15">
      <c r="A36" s="485" t="s">
        <v>46</v>
      </c>
      <c r="B36" s="486">
        <f>ССЫЛКИ!B3</f>
        <v>105</v>
      </c>
      <c r="C36" s="486">
        <f>ССЫЛКИ!C3</f>
        <v>590</v>
      </c>
      <c r="D36" s="486">
        <f>ССЫЛКИ!D3</f>
        <v>590</v>
      </c>
      <c r="E36" s="486">
        <f>ССЫЛКИ!E3</f>
        <v>11</v>
      </c>
      <c r="F36" s="486">
        <f>ССЫЛКИ!F3</f>
        <v>400</v>
      </c>
      <c r="G36" s="486">
        <f>ССЫЛКИ!G3</f>
        <v>200</v>
      </c>
      <c r="H36" s="486">
        <f>ССЫЛКИ!H3</f>
        <v>105</v>
      </c>
      <c r="I36" s="486">
        <f>ССЫЛКИ!I3</f>
        <v>590</v>
      </c>
      <c r="J36" s="486">
        <f>ССЫЛКИ!J3</f>
        <v>134</v>
      </c>
      <c r="K36" s="486">
        <f>ССЫЛКИ!K3</f>
        <v>79</v>
      </c>
      <c r="L36" s="486">
        <f>ССЫЛКИ!L3</f>
        <v>10</v>
      </c>
      <c r="M36" s="486">
        <f>ССЫЛКИ!M3</f>
        <v>300</v>
      </c>
      <c r="N36" s="486">
        <f>ССЫЛКИ!N3</f>
        <v>950</v>
      </c>
      <c r="O36" s="486">
        <f>ССЫЛКИ!O3</f>
        <v>7.9494999999999996</v>
      </c>
      <c r="P36" s="486">
        <f>ССЫЛКИ!P3</f>
        <v>260</v>
      </c>
      <c r="Q36" s="486">
        <f>ССЫЛКИ!Q3</f>
        <v>420</v>
      </c>
      <c r="R36" s="486">
        <f>ССЫЛКИ!R3</f>
        <v>240</v>
      </c>
      <c r="S36" s="486">
        <f>ССЫЛКИ!S3</f>
        <v>155</v>
      </c>
      <c r="T36" s="486">
        <f>ССЫЛКИ!T3</f>
        <v>300</v>
      </c>
      <c r="U36" s="486">
        <f>ССЫЛКИ!U3</f>
        <v>300</v>
      </c>
      <c r="V36" s="486">
        <f>ССЫЛКИ!V3</f>
        <v>400</v>
      </c>
      <c r="W36" s="486">
        <f>ССЫЛКИ!W3</f>
        <v>50</v>
      </c>
      <c r="X36" s="486">
        <f>ССЫЛКИ!X3</f>
        <v>210</v>
      </c>
      <c r="Y36" s="486">
        <f>ССЫЛКИ!Y3</f>
        <v>85</v>
      </c>
      <c r="Z36" s="486">
        <f>ССЫЛКИ!Z3</f>
        <v>100</v>
      </c>
      <c r="AA36" s="486">
        <f>ССЫЛКИ!AA3</f>
        <v>190</v>
      </c>
      <c r="AB36" s="486">
        <f>ССЫЛКИ!AB3</f>
        <v>440</v>
      </c>
      <c r="AC36" s="486">
        <f>ССЫЛКИ!AC3</f>
        <v>12.5</v>
      </c>
      <c r="AD36" s="486">
        <f>ССЫЛКИ!AD3</f>
        <v>70</v>
      </c>
      <c r="AE36" s="486">
        <f>ССЫЛКИ!AE3</f>
        <v>90</v>
      </c>
      <c r="AF36" s="486">
        <f>ССЫЛКИ!AF3</f>
        <v>70</v>
      </c>
      <c r="AG36" s="486">
        <f>ССЫЛКИ!AG3</f>
        <v>62</v>
      </c>
      <c r="AH36" s="486">
        <f>ССЫЛКИ!AH3</f>
        <v>65</v>
      </c>
      <c r="AI36" s="486">
        <f>ССЫЛКИ!AI3</f>
        <v>70</v>
      </c>
      <c r="AJ36" s="486">
        <f>ССЫЛКИ!AJ3</f>
        <v>75</v>
      </c>
      <c r="AK36" s="486">
        <f>ССЫЛКИ!AK3</f>
        <v>68</v>
      </c>
      <c r="AL36" s="486">
        <f>ССЫЛКИ!AL3</f>
        <v>120</v>
      </c>
      <c r="AM36" s="486">
        <f>ССЫЛКИ!AM3</f>
        <v>70</v>
      </c>
      <c r="AN36" s="486">
        <f>ССЫЛКИ!AN3</f>
        <v>190</v>
      </c>
      <c r="AO36" s="486">
        <f>ССЫЛКИ!AO3</f>
        <v>420</v>
      </c>
      <c r="AP36" s="486">
        <f>ССЫЛКИ!AP3</f>
        <v>174</v>
      </c>
      <c r="AQ36" s="486">
        <f>ССЫЛКИ!AQ3</f>
        <v>85</v>
      </c>
      <c r="AR36" s="486">
        <f>ССЫЛКИ!AR3</f>
        <v>970</v>
      </c>
      <c r="AS36" s="486">
        <f>ССЫЛКИ!AS3</f>
        <v>85</v>
      </c>
      <c r="AT36" s="486">
        <f>ССЫЛКИ!AT3</f>
        <v>95</v>
      </c>
      <c r="AU36" s="486">
        <f>ССЫЛКИ!AU3</f>
        <v>290</v>
      </c>
      <c r="AV36" s="486">
        <f>ССЫЛКИ!AV3</f>
        <v>330</v>
      </c>
      <c r="AW36" s="486">
        <f>ССЫЛКИ!AW3</f>
        <v>700</v>
      </c>
      <c r="AX36" s="486">
        <f>ССЫЛКИ!AX3</f>
        <v>440</v>
      </c>
      <c r="AY36" s="486">
        <f>ССЫЛКИ!AY3</f>
        <v>185</v>
      </c>
      <c r="AZ36" s="486">
        <f>ССЫЛКИ!AZ3</f>
        <v>240</v>
      </c>
      <c r="BA36" s="486">
        <f>ССЫЛКИ!BA3</f>
        <v>350</v>
      </c>
      <c r="BB36" s="486">
        <f>ССЫЛКИ!BB3</f>
        <v>50</v>
      </c>
      <c r="BC36" s="486">
        <f>ССЫЛКИ!BC3</f>
        <v>370</v>
      </c>
      <c r="BD36" s="486">
        <f>ССЫЛКИ!BD3</f>
        <v>55</v>
      </c>
      <c r="BE36" s="486">
        <f>ССЫЛКИ!BE3</f>
        <v>450</v>
      </c>
      <c r="BF36" s="486">
        <f>ССЫЛКИ!BF3</f>
        <v>440</v>
      </c>
      <c r="BG36" s="486">
        <f>ССЫЛКИ!BG3</f>
        <v>46</v>
      </c>
      <c r="BH36" s="486">
        <f>ССЫЛКИ!BH3</f>
        <v>46</v>
      </c>
      <c r="BI36" s="486">
        <f>ССЫЛКИ!BI3</f>
        <v>35</v>
      </c>
      <c r="BJ36" s="486">
        <f>ССЫЛКИ!BJ3</f>
        <v>60</v>
      </c>
      <c r="BK36" s="486">
        <f>ССЫЛКИ!BK3</f>
        <v>78</v>
      </c>
      <c r="BL36" s="486">
        <f>ССЫЛКИ!BL3</f>
        <v>110</v>
      </c>
      <c r="BM36" s="486">
        <f>ССЫЛКИ!BM3</f>
        <v>53</v>
      </c>
      <c r="BN36" s="486">
        <f>ССЫЛКИ!BN3</f>
        <v>200</v>
      </c>
      <c r="BO36" s="486">
        <f>ССЫЛКИ!BO3</f>
        <v>200</v>
      </c>
      <c r="BP36" s="486">
        <f>ССЫЛКИ!BP3</f>
        <v>165</v>
      </c>
      <c r="BQ36" s="486">
        <f>ССЫЛКИ!BQ3</f>
        <v>190</v>
      </c>
      <c r="BR36" s="486">
        <f>ССЫЛКИ!BR3</f>
        <v>300</v>
      </c>
      <c r="BS36" s="486">
        <f>ССЫЛКИ!BS3</f>
        <v>150</v>
      </c>
      <c r="BT36" s="486">
        <f>ССЫЛКИ!BT3</f>
        <v>110</v>
      </c>
      <c r="BU36" s="486">
        <f>ССЫЛКИ!BU3</f>
        <v>440</v>
      </c>
      <c r="BV36" s="486">
        <f>ССЫЛКИ!BV3</f>
        <v>58</v>
      </c>
      <c r="BW36" s="487">
        <f>ССЫЛКИ!BW3</f>
        <v>510</v>
      </c>
      <c r="BX36" s="487">
        <f>ССЫЛКИ!BX3</f>
        <v>580</v>
      </c>
      <c r="BY36" s="476"/>
    </row>
    <row r="37" spans="1:77" ht="57">
      <c r="A37" s="107" t="s">
        <v>74</v>
      </c>
      <c r="B37" s="160">
        <f>ROUND((B35*B36),2)</f>
        <v>1155</v>
      </c>
      <c r="C37" s="160">
        <f>ROUND((C35*C36),2)</f>
        <v>14160</v>
      </c>
      <c r="D37" s="160">
        <f t="shared" ref="D37:BN37" si="2">ROUND((D35*D36),2)</f>
        <v>28320</v>
      </c>
      <c r="E37" s="160">
        <f t="shared" si="2"/>
        <v>0</v>
      </c>
      <c r="F37" s="160">
        <f t="shared" si="2"/>
        <v>0</v>
      </c>
      <c r="G37" s="160">
        <f t="shared" si="2"/>
        <v>0</v>
      </c>
      <c r="H37" s="160">
        <f t="shared" si="2"/>
        <v>3255</v>
      </c>
      <c r="I37" s="160">
        <f t="shared" si="2"/>
        <v>7080</v>
      </c>
      <c r="J37" s="160">
        <f t="shared" si="2"/>
        <v>3036.44</v>
      </c>
      <c r="K37" s="160">
        <f t="shared" si="2"/>
        <v>2382.64</v>
      </c>
      <c r="L37" s="160">
        <f t="shared" si="2"/>
        <v>100.94</v>
      </c>
      <c r="M37" s="160">
        <f t="shared" si="2"/>
        <v>0</v>
      </c>
      <c r="N37" s="160">
        <f t="shared" si="2"/>
        <v>2375</v>
      </c>
      <c r="O37" s="160">
        <f t="shared" si="2"/>
        <v>11129.3</v>
      </c>
      <c r="P37" s="160">
        <f t="shared" si="2"/>
        <v>2080</v>
      </c>
      <c r="Q37" s="160">
        <f t="shared" si="2"/>
        <v>4199.58</v>
      </c>
      <c r="R37" s="160">
        <f t="shared" si="2"/>
        <v>1920</v>
      </c>
      <c r="S37" s="160">
        <f t="shared" si="2"/>
        <v>0</v>
      </c>
      <c r="T37" s="160">
        <f t="shared" si="2"/>
        <v>2760</v>
      </c>
      <c r="U37" s="160">
        <f t="shared" si="2"/>
        <v>4380</v>
      </c>
      <c r="V37" s="160">
        <f t="shared" si="2"/>
        <v>0</v>
      </c>
      <c r="W37" s="160">
        <f t="shared" si="2"/>
        <v>0</v>
      </c>
      <c r="X37" s="160">
        <f t="shared" si="2"/>
        <v>0</v>
      </c>
      <c r="Y37" s="160">
        <f t="shared" si="2"/>
        <v>27225.5</v>
      </c>
      <c r="Z37" s="160">
        <f t="shared" si="2"/>
        <v>0</v>
      </c>
      <c r="AA37" s="160">
        <f t="shared" si="2"/>
        <v>1216</v>
      </c>
      <c r="AB37" s="160">
        <f t="shared" si="2"/>
        <v>7920</v>
      </c>
      <c r="AC37" s="160">
        <f t="shared" si="2"/>
        <v>0</v>
      </c>
      <c r="AD37" s="160">
        <f t="shared" si="2"/>
        <v>392</v>
      </c>
      <c r="AE37" s="160">
        <f t="shared" si="2"/>
        <v>5382</v>
      </c>
      <c r="AF37" s="160">
        <f t="shared" si="2"/>
        <v>0</v>
      </c>
      <c r="AG37" s="160">
        <f t="shared" si="2"/>
        <v>0</v>
      </c>
      <c r="AH37" s="160">
        <f t="shared" si="2"/>
        <v>0</v>
      </c>
      <c r="AI37" s="160">
        <f t="shared" si="2"/>
        <v>0</v>
      </c>
      <c r="AJ37" s="160">
        <f t="shared" si="2"/>
        <v>2985</v>
      </c>
      <c r="AK37" s="160">
        <f t="shared" si="2"/>
        <v>0</v>
      </c>
      <c r="AL37" s="160">
        <f t="shared" si="2"/>
        <v>4152</v>
      </c>
      <c r="AM37" s="160">
        <f t="shared" si="2"/>
        <v>1596</v>
      </c>
      <c r="AN37" s="160">
        <f t="shared" si="2"/>
        <v>0</v>
      </c>
      <c r="AO37" s="160">
        <f t="shared" si="2"/>
        <v>0</v>
      </c>
      <c r="AP37" s="160">
        <f t="shared" si="2"/>
        <v>17400</v>
      </c>
      <c r="AQ37" s="160">
        <f t="shared" si="2"/>
        <v>0</v>
      </c>
      <c r="AR37" s="160">
        <f t="shared" si="2"/>
        <v>22019</v>
      </c>
      <c r="AS37" s="160">
        <f t="shared" si="2"/>
        <v>0</v>
      </c>
      <c r="AT37" s="160">
        <f t="shared" si="2"/>
        <v>8977.5</v>
      </c>
      <c r="AU37" s="160">
        <f t="shared" si="2"/>
        <v>0</v>
      </c>
      <c r="AV37" s="160">
        <f t="shared" si="2"/>
        <v>1980</v>
      </c>
      <c r="AW37" s="160">
        <f t="shared" si="2"/>
        <v>0</v>
      </c>
      <c r="AX37" s="160">
        <f t="shared" si="2"/>
        <v>5280</v>
      </c>
      <c r="AY37" s="160">
        <f t="shared" si="2"/>
        <v>0</v>
      </c>
      <c r="AZ37" s="160">
        <f t="shared" si="2"/>
        <v>24288</v>
      </c>
      <c r="BA37" s="160">
        <f t="shared" si="2"/>
        <v>0</v>
      </c>
      <c r="BB37" s="160">
        <f t="shared" si="2"/>
        <v>0</v>
      </c>
      <c r="BC37" s="160">
        <f t="shared" si="2"/>
        <v>4810</v>
      </c>
      <c r="BD37" s="160">
        <f t="shared" si="2"/>
        <v>0</v>
      </c>
      <c r="BE37" s="160">
        <f t="shared" si="2"/>
        <v>0</v>
      </c>
      <c r="BF37" s="160">
        <f t="shared" si="2"/>
        <v>26400</v>
      </c>
      <c r="BG37" s="160">
        <f t="shared" si="2"/>
        <v>887.8</v>
      </c>
      <c r="BH37" s="160">
        <f t="shared" si="2"/>
        <v>8556</v>
      </c>
      <c r="BI37" s="160">
        <f t="shared" si="2"/>
        <v>941.5</v>
      </c>
      <c r="BJ37" s="160">
        <f t="shared" si="2"/>
        <v>2124</v>
      </c>
      <c r="BK37" s="160">
        <f t="shared" si="2"/>
        <v>0</v>
      </c>
      <c r="BL37" s="160">
        <f t="shared" si="2"/>
        <v>0</v>
      </c>
      <c r="BM37" s="160">
        <f t="shared" si="2"/>
        <v>710.2</v>
      </c>
      <c r="BN37" s="160">
        <f t="shared" si="2"/>
        <v>16000</v>
      </c>
      <c r="BO37" s="160">
        <f t="shared" ref="BO37:BX37" si="3">ROUND((BO35*BO36),2)</f>
        <v>0</v>
      </c>
      <c r="BP37" s="160">
        <f t="shared" si="3"/>
        <v>0</v>
      </c>
      <c r="BQ37" s="160">
        <f t="shared" si="3"/>
        <v>0</v>
      </c>
      <c r="BR37" s="160">
        <f t="shared" si="3"/>
        <v>0</v>
      </c>
      <c r="BS37" s="160">
        <f t="shared" si="3"/>
        <v>0</v>
      </c>
      <c r="BT37" s="160">
        <f t="shared" si="3"/>
        <v>29343.599999999999</v>
      </c>
      <c r="BU37" s="160">
        <f t="shared" si="3"/>
        <v>10560</v>
      </c>
      <c r="BV37" s="160">
        <f t="shared" si="3"/>
        <v>10672</v>
      </c>
      <c r="BW37" s="160">
        <f t="shared" si="3"/>
        <v>0</v>
      </c>
      <c r="BX37" s="160">
        <f t="shared" si="3"/>
        <v>12180</v>
      </c>
      <c r="BY37" s="159">
        <f>SUM(BY4:BY34)</f>
        <v>342332</v>
      </c>
    </row>
    <row r="38" spans="1:77" ht="21">
      <c r="A38" s="733" t="s">
        <v>75</v>
      </c>
      <c r="B38" s="670"/>
      <c r="C38" s="666"/>
      <c r="D38" s="734">
        <f>SUM(B37:BX37)</f>
        <v>342332</v>
      </c>
      <c r="E38" s="735"/>
      <c r="F38" s="735"/>
      <c r="G38" s="735"/>
      <c r="H38" s="735"/>
      <c r="I38" s="735"/>
      <c r="J38" s="735"/>
      <c r="K38" s="736"/>
      <c r="AB38" s="48"/>
    </row>
    <row r="39" spans="1:77" ht="18.75">
      <c r="A39" s="733" t="s">
        <v>76</v>
      </c>
      <c r="B39" s="670"/>
      <c r="C39" s="670"/>
      <c r="D39" s="670"/>
      <c r="E39" s="670"/>
      <c r="F39" s="49"/>
      <c r="G39" s="49"/>
      <c r="H39" s="737">
        <f>('01'!C30+'02'!C30+'03'!C30+'04'!C30+'05'!C30+'06'!C30+'07'!C30+'08'!C30+'09'!C30+'10'!C30+'11'!C30+'12'!C30+'13'!C30+'14'!C30+'15'!C30+'16'!C30+'17'!C30+'18'!C30+'19'!C30+'20'!C30+'21'!C30+'22'!C30+'24'!C30+'23'!C30+'25'!C30+'26'!C30+'27'!C30+'28'!C30+'29'!C30+'30'!C30+'31'!C30)+('01'!C57+'02'!C57+'03'!C57+'04'!C57+'05'!C57+'06'!C57+'07'!C57+'08'!C57+'09'!C57+'10'!C57+'11'!C57+'12'!C57+'13'!C57+'14'!C57+'15'!C57+'16'!C57+'17'!C57+'18'!C57+'19'!C57+'20'!C57+'21'!C57+'22'!C57+'24'!C57+'23'!C57+'25'!C57+'26'!C57+'27'!C57+'28'!C57+'29'!C57+'30'!C57+'31'!C57)</f>
        <v>4600</v>
      </c>
      <c r="I39" s="670"/>
      <c r="J39" s="670"/>
      <c r="K39" s="670"/>
    </row>
    <row r="40" spans="1:77" ht="26.45" customHeight="1">
      <c r="A40" s="725" t="s">
        <v>339</v>
      </c>
      <c r="B40" s="726"/>
      <c r="C40" s="726"/>
      <c r="D40" s="726"/>
      <c r="E40" s="726"/>
      <c r="F40" s="726"/>
      <c r="G40" s="726"/>
      <c r="H40" s="726"/>
      <c r="I40" s="390"/>
      <c r="J40" s="727">
        <f>D38/H39</f>
        <v>74.42</v>
      </c>
      <c r="K40" s="728"/>
      <c r="P40" s="156"/>
    </row>
    <row r="41" spans="1:77" ht="26.45" customHeight="1">
      <c r="A41" s="725"/>
      <c r="B41" s="726"/>
      <c r="C41" s="726"/>
      <c r="D41" s="726"/>
      <c r="E41" s="726"/>
      <c r="F41" s="726"/>
      <c r="G41" s="726"/>
      <c r="H41" s="726"/>
      <c r="I41" s="389"/>
      <c r="J41" s="723"/>
      <c r="K41" s="724"/>
      <c r="P41" s="156"/>
    </row>
    <row r="42" spans="1:77" ht="13.9" hidden="1" customHeight="1">
      <c r="P42" s="156">
        <f>ROUND(($BY$37-((SUM($B$37:$K$37))+(SUM($M$37:$BX$37)))),3)</f>
        <v>100.94</v>
      </c>
      <c r="Q42">
        <f>P42/10</f>
        <v>10.093999999999999</v>
      </c>
      <c r="R42" s="103">
        <f>ROUND((SUM(A46:A76)),3)</f>
        <v>10.093999999999999</v>
      </c>
      <c r="S42" s="103">
        <f>ROUND(R42-Q42,3)</f>
        <v>0</v>
      </c>
    </row>
    <row r="43" spans="1:77" ht="13.9" hidden="1" customHeight="1"/>
    <row r="44" spans="1:77" ht="13.9" hidden="1" customHeight="1">
      <c r="O44" s="157"/>
      <c r="P44" s="158"/>
    </row>
    <row r="45" spans="1:77" ht="13.9" hidden="1" customHeight="1">
      <c r="H45" s="197"/>
    </row>
    <row r="46" spans="1:77" ht="13.9" hidden="1" customHeight="1">
      <c r="A46" s="95">
        <f>'01'!N31+'01'!N58</f>
        <v>0.49099999999999999</v>
      </c>
    </row>
    <row r="47" spans="1:77" ht="13.9" hidden="1" customHeight="1">
      <c r="A47" s="95">
        <f>'02'!N31+'02'!N58</f>
        <v>0.35399999999999998</v>
      </c>
    </row>
    <row r="48" spans="1:77" ht="13.9" hidden="1" customHeight="1">
      <c r="A48" s="95">
        <f>'03'!N31+'03'!N58</f>
        <v>0.505</v>
      </c>
    </row>
    <row r="49" spans="1:1" ht="13.9" hidden="1" customHeight="1">
      <c r="A49" s="95">
        <f>'04'!N31+'04'!N58</f>
        <v>0.26600000000000001</v>
      </c>
    </row>
    <row r="50" spans="1:1" ht="13.9" hidden="1" customHeight="1">
      <c r="A50" s="95">
        <f>'05'!N31+'05'!N58</f>
        <v>0</v>
      </c>
    </row>
    <row r="51" spans="1:1" ht="13.9" hidden="1" customHeight="1">
      <c r="A51" s="95">
        <f>'06'!N31+'06'!N58</f>
        <v>0</v>
      </c>
    </row>
    <row r="52" spans="1:1" ht="13.9" hidden="1" customHeight="1">
      <c r="A52" s="95">
        <f>'07'!N31+'07'!N58</f>
        <v>0.35699999999999998</v>
      </c>
    </row>
    <row r="53" spans="1:1" ht="13.9" hidden="1" customHeight="1">
      <c r="A53" s="95">
        <f>'08'!N31+'08'!N58</f>
        <v>0.48299999999999998</v>
      </c>
    </row>
    <row r="54" spans="1:1" ht="13.9" hidden="1" customHeight="1">
      <c r="A54" s="95">
        <f>'09'!N31+'09'!N58</f>
        <v>0.44799999999999995</v>
      </c>
    </row>
    <row r="55" spans="1:1" ht="13.9" hidden="1" customHeight="1">
      <c r="A55" s="95">
        <f>'10'!N31+'10'!N58</f>
        <v>0.58499999999999996</v>
      </c>
    </row>
    <row r="56" spans="1:1" ht="13.9" hidden="1" customHeight="1">
      <c r="A56" s="95">
        <f>'11'!N31+'11'!N58</f>
        <v>0.48299999999999998</v>
      </c>
    </row>
    <row r="57" spans="1:1" ht="13.9" hidden="1" customHeight="1">
      <c r="A57" s="95">
        <f>'12'!N31+'12'!N58</f>
        <v>0</v>
      </c>
    </row>
    <row r="58" spans="1:1" ht="13.9" hidden="1" customHeight="1">
      <c r="A58" s="95">
        <f>'13'!N31+'13'!N58</f>
        <v>0</v>
      </c>
    </row>
    <row r="59" spans="1:1" ht="13.9" hidden="1" customHeight="1">
      <c r="A59" s="95">
        <f>'14'!N31+'14'!N58</f>
        <v>0.4</v>
      </c>
    </row>
    <row r="60" spans="1:1" ht="13.9" hidden="1" customHeight="1">
      <c r="A60" s="95">
        <f>'15'!N31+'15'!N58</f>
        <v>0.49099999999999999</v>
      </c>
    </row>
    <row r="61" spans="1:1" ht="13.9" hidden="1" customHeight="1">
      <c r="A61" s="95">
        <f>'16'!N31+'16'!N58</f>
        <v>0.35399999999999998</v>
      </c>
    </row>
    <row r="62" spans="1:1" ht="13.9" hidden="1" customHeight="1">
      <c r="A62" s="95">
        <f>'17'!N31+'17'!N58</f>
        <v>0.505</v>
      </c>
    </row>
    <row r="63" spans="1:1" ht="13.9" hidden="1" customHeight="1">
      <c r="A63" s="95">
        <f>'18'!N31+'18'!N58</f>
        <v>0.26600000000000001</v>
      </c>
    </row>
    <row r="64" spans="1:1" ht="13.9" hidden="1" customHeight="1">
      <c r="A64" s="95">
        <f>'19'!N31+'19'!N58</f>
        <v>0</v>
      </c>
    </row>
    <row r="65" spans="1:1" ht="13.9" hidden="1" customHeight="1">
      <c r="A65" s="95">
        <f>'20'!N31+'20'!N58</f>
        <v>0</v>
      </c>
    </row>
    <row r="66" spans="1:1" ht="13.9" hidden="1" customHeight="1">
      <c r="A66" s="95">
        <f>'21'!N31+'21'!N58</f>
        <v>0.35699999999999998</v>
      </c>
    </row>
    <row r="67" spans="1:1" ht="13.9" hidden="1" customHeight="1">
      <c r="A67" s="95">
        <f>'22'!N31+'22'!N58</f>
        <v>0.48299999999999998</v>
      </c>
    </row>
    <row r="68" spans="1:1" ht="13.9" hidden="1" customHeight="1">
      <c r="A68" s="95">
        <f>'24'!N31+'24'!N58</f>
        <v>0.58499999999999996</v>
      </c>
    </row>
    <row r="69" spans="1:1" ht="13.9" hidden="1" customHeight="1">
      <c r="A69" s="95">
        <f>'23'!N31+'23'!N58</f>
        <v>0.44799999999999995</v>
      </c>
    </row>
    <row r="70" spans="1:1" ht="13.9" hidden="1" customHeight="1">
      <c r="A70" s="95">
        <f>'25'!N31+'25'!N58</f>
        <v>0.48299999999999998</v>
      </c>
    </row>
    <row r="71" spans="1:1" ht="13.9" hidden="1" customHeight="1">
      <c r="A71" s="95">
        <f>'26'!N31+'26'!N58</f>
        <v>0</v>
      </c>
    </row>
    <row r="72" spans="1:1" ht="13.9" hidden="1" customHeight="1">
      <c r="A72" s="95">
        <f>'27'!N31+'27'!N58</f>
        <v>0</v>
      </c>
    </row>
    <row r="73" spans="1:1" ht="13.9" hidden="1" customHeight="1">
      <c r="A73" s="95">
        <f>'28'!N31+'28'!N58</f>
        <v>0.4</v>
      </c>
    </row>
    <row r="74" spans="1:1" ht="13.9" hidden="1" customHeight="1">
      <c r="A74" s="95">
        <f>'29'!N31+'29'!N58</f>
        <v>0.49099999999999999</v>
      </c>
    </row>
    <row r="75" spans="1:1" ht="13.9" hidden="1" customHeight="1">
      <c r="A75" s="95">
        <f>'30'!N31+'30'!N58</f>
        <v>0.35399999999999998</v>
      </c>
    </row>
    <row r="76" spans="1:1" ht="13.9" hidden="1" customHeight="1">
      <c r="A76" s="95">
        <f>'31'!N31+'31'!N58</f>
        <v>0.505</v>
      </c>
    </row>
    <row r="77" spans="1:1" ht="13.9" customHeight="1"/>
  </sheetData>
  <mergeCells count="10">
    <mergeCell ref="J41:K41"/>
    <mergeCell ref="A41:H41"/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7"/>
  <sheetViews>
    <sheetView showZeros="0" zoomScale="70" zoomScaleNormal="70" workbookViewId="0">
      <selection activeCell="Y39" sqref="Y39"/>
    </sheetView>
  </sheetViews>
  <sheetFormatPr defaultColWidth="9.75" defaultRowHeight="14.25"/>
  <cols>
    <col min="1" max="1" width="10" bestFit="1" customWidth="1"/>
    <col min="2" max="2" width="6.75" bestFit="1" customWidth="1"/>
    <col min="3" max="4" width="8.375" bestFit="1" customWidth="1"/>
    <col min="5" max="5" width="8.75" hidden="1" customWidth="1"/>
    <col min="6" max="7" width="6.75" hidden="1" customWidth="1"/>
    <col min="8" max="9" width="8.375" bestFit="1" customWidth="1"/>
    <col min="10" max="11" width="7.375" bestFit="1" customWidth="1"/>
    <col min="12" max="12" width="9.375" customWidth="1"/>
    <col min="13" max="13" width="7.125" hidden="1" customWidth="1"/>
    <col min="14" max="14" width="7" bestFit="1" customWidth="1"/>
    <col min="15" max="15" width="9.375" bestFit="1" customWidth="1"/>
    <col min="16" max="16" width="7.5" bestFit="1" customWidth="1"/>
    <col min="17" max="17" width="9.375" bestFit="1" customWidth="1"/>
    <col min="18" max="18" width="7.5" bestFit="1" customWidth="1"/>
    <col min="19" max="19" width="8.375" hidden="1" customWidth="1"/>
    <col min="20" max="21" width="7.375" bestFit="1" customWidth="1"/>
    <col min="22" max="22" width="7.375" hidden="1" customWidth="1"/>
    <col min="23" max="23" width="6.375" hidden="1" customWidth="1"/>
    <col min="24" max="24" width="7.375" hidden="1" customWidth="1"/>
    <col min="25" max="25" width="9.375" customWidth="1"/>
    <col min="26" max="26" width="7.125" hidden="1" customWidth="1"/>
    <col min="27" max="27" width="7.375" bestFit="1" customWidth="1"/>
    <col min="28" max="28" width="8.375" bestFit="1" customWidth="1"/>
    <col min="29" max="29" width="8.625" hidden="1" customWidth="1"/>
    <col min="30" max="30" width="7.375" bestFit="1" customWidth="1"/>
    <col min="31" max="31" width="8.125" bestFit="1" customWidth="1"/>
    <col min="32" max="32" width="7.375" hidden="1" customWidth="1"/>
    <col min="33" max="34" width="6" hidden="1" customWidth="1"/>
    <col min="35" max="35" width="8.375" hidden="1" customWidth="1"/>
    <col min="36" max="36" width="8.125" bestFit="1" customWidth="1"/>
    <col min="37" max="37" width="6" hidden="1" customWidth="1"/>
    <col min="38" max="38" width="8.375" bestFit="1" customWidth="1"/>
    <col min="39" max="39" width="8.125" bestFit="1" customWidth="1"/>
    <col min="40" max="40" width="7.375" hidden="1" customWidth="1"/>
    <col min="41" max="41" width="7" hidden="1" customWidth="1"/>
    <col min="42" max="42" width="8.375" bestFit="1" customWidth="1"/>
    <col min="43" max="43" width="6.375" hidden="1" customWidth="1"/>
    <col min="44" max="44" width="7.375" bestFit="1" customWidth="1"/>
    <col min="45" max="45" width="6" hidden="1" customWidth="1"/>
    <col min="46" max="46" width="8.375" bestFit="1" customWidth="1"/>
    <col min="47" max="47" width="7" hidden="1" customWidth="1"/>
    <col min="48" max="48" width="7.375" bestFit="1" customWidth="1"/>
    <col min="49" max="49" width="7" hidden="1" customWidth="1"/>
    <col min="50" max="50" width="8.375" bestFit="1" customWidth="1"/>
    <col min="51" max="51" width="7" hidden="1" customWidth="1"/>
    <col min="52" max="52" width="8.375" bestFit="1" customWidth="1"/>
    <col min="53" max="53" width="7" hidden="1" customWidth="1"/>
    <col min="54" max="54" width="8.375" hidden="1" customWidth="1"/>
    <col min="55" max="55" width="8.125" bestFit="1" customWidth="1"/>
    <col min="56" max="57" width="7" hidden="1" customWidth="1"/>
    <col min="58" max="58" width="8.375" bestFit="1" customWidth="1"/>
    <col min="59" max="59" width="8.125" bestFit="1" customWidth="1"/>
    <col min="60" max="60" width="8.375" bestFit="1" customWidth="1"/>
    <col min="61" max="61" width="7.375" bestFit="1" customWidth="1"/>
    <col min="62" max="62" width="6.75" bestFit="1" customWidth="1"/>
    <col min="63" max="64" width="8.125" hidden="1" customWidth="1"/>
    <col min="65" max="65" width="7.375" bestFit="1" customWidth="1"/>
    <col min="66" max="66" width="8.375" bestFit="1" customWidth="1"/>
    <col min="67" max="67" width="8.125" hidden="1" customWidth="1"/>
    <col min="68" max="68" width="6.75" hidden="1" customWidth="1"/>
    <col min="69" max="69" width="8.125" hidden="1" customWidth="1"/>
    <col min="70" max="71" width="7.375" hidden="1" customWidth="1"/>
    <col min="72" max="72" width="8.375" bestFit="1" customWidth="1"/>
    <col min="73" max="73" width="7.375" bestFit="1" customWidth="1"/>
    <col min="74" max="74" width="8.375" customWidth="1"/>
    <col min="75" max="75" width="7" hidden="1" customWidth="1"/>
    <col min="76" max="76" width="8.125" customWidth="1"/>
    <col min="77" max="77" width="10" customWidth="1"/>
  </cols>
  <sheetData>
    <row r="1" spans="1:77" ht="66.599999999999994" customHeight="1">
      <c r="A1" s="729" t="str">
        <f>'Итог.вед.(ПРИХОД)'!A1:BH1</f>
        <v xml:space="preserve">Накопительная ведомость 
за октябрь 2024 года 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  <c r="Z1" s="729"/>
      <c r="AA1" s="729"/>
      <c r="AB1" s="729"/>
      <c r="AC1" s="729"/>
      <c r="AD1" s="729"/>
      <c r="AE1" s="729"/>
      <c r="AF1" s="729"/>
      <c r="AG1" s="729"/>
      <c r="AH1" s="729"/>
      <c r="AI1" s="729"/>
      <c r="AJ1" s="729"/>
      <c r="AK1" s="729"/>
      <c r="AL1" s="729"/>
      <c r="AM1" s="729"/>
      <c r="AN1" s="729"/>
      <c r="AO1" s="729"/>
      <c r="AP1" s="729"/>
      <c r="AQ1" s="729"/>
      <c r="AR1" s="729"/>
      <c r="AS1" s="729"/>
      <c r="AT1" s="729"/>
      <c r="AU1" s="729"/>
      <c r="AV1" s="729"/>
      <c r="AW1" s="729"/>
      <c r="AX1" s="729"/>
      <c r="AY1" s="729"/>
      <c r="AZ1" s="729"/>
      <c r="BA1" s="729"/>
      <c r="BB1" s="729"/>
      <c r="BC1" s="729"/>
      <c r="BD1" s="729"/>
      <c r="BE1" s="729"/>
      <c r="BF1" s="729"/>
      <c r="BG1" s="729"/>
      <c r="BH1" s="729"/>
    </row>
    <row r="2" spans="1:77" ht="30" customHeight="1">
      <c r="A2" s="731" t="str">
        <f>'Автомат. ввод'!N10</f>
        <v>МКОУ " _________________ СОШ"</v>
      </c>
      <c r="B2" s="731"/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1"/>
      <c r="X2" s="731"/>
      <c r="Y2" s="731"/>
      <c r="Z2" s="731"/>
      <c r="AA2" s="731"/>
      <c r="AB2" s="731"/>
      <c r="AC2" s="731"/>
      <c r="AD2" s="731"/>
      <c r="AE2" s="731"/>
      <c r="AF2" s="731"/>
      <c r="AG2" s="731"/>
      <c r="AH2" s="731"/>
      <c r="AI2" s="731"/>
      <c r="AJ2" s="731"/>
      <c r="AK2" s="731"/>
      <c r="AL2" s="731"/>
      <c r="AM2" s="731"/>
      <c r="AN2" s="731"/>
      <c r="AO2" s="731"/>
      <c r="AP2" s="731"/>
      <c r="AQ2" s="731"/>
      <c r="AR2" s="731"/>
      <c r="AS2" s="731"/>
      <c r="AT2" s="731"/>
      <c r="AU2" s="731"/>
      <c r="AV2" s="731"/>
      <c r="AW2" s="731"/>
      <c r="AX2" s="731"/>
      <c r="AY2" s="731"/>
      <c r="AZ2" s="731"/>
      <c r="BA2" s="731"/>
      <c r="BB2" s="731"/>
      <c r="BC2" s="731"/>
      <c r="BD2" s="731"/>
      <c r="BE2" s="731"/>
      <c r="BF2" s="731"/>
      <c r="BG2" s="731"/>
      <c r="BH2" s="731"/>
    </row>
    <row r="3" spans="1:77" ht="106.5">
      <c r="A3" s="47" t="s">
        <v>71</v>
      </c>
      <c r="B3" s="67" t="str">
        <f>ССЫЛКИ!B2</f>
        <v>Вермишель</v>
      </c>
      <c r="C3" s="67" t="str">
        <f>ССЫЛКИ!C2</f>
        <v>Люля полуфаб-т (кг)</v>
      </c>
      <c r="D3" s="67" t="str">
        <f>ССЫЛКИ!D2</f>
        <v>Котлета говяжья полуф-т (кг)</v>
      </c>
      <c r="E3" s="27" t="str">
        <f>ССЫЛКИ!E2</f>
        <v>Какао (Фунтик) (шт)</v>
      </c>
      <c r="F3" s="27" t="str">
        <f>ССЫЛКИ!F2</f>
        <v>Какао порошок</v>
      </c>
      <c r="G3" s="27" t="str">
        <f>ССЫЛКИ!G2</f>
        <v>Кисель фруктовый</v>
      </c>
      <c r="H3" s="27" t="str">
        <f>ССЫЛКИ!H2</f>
        <v>Макароны</v>
      </c>
      <c r="I3" s="27" t="str">
        <f>ССЫЛКИ!I2</f>
        <v>Тефтели говяжьи (кг)</v>
      </c>
      <c r="J3" s="27" t="str">
        <f>ССЫЛКИ!J2</f>
        <v>Масло растительное</v>
      </c>
      <c r="K3" s="27" t="str">
        <f>ССЫЛКИ!K2</f>
        <v>Сахар</v>
      </c>
      <c r="L3" s="27" t="str">
        <f>ССЫЛКИ!L2</f>
        <v>Соль иодир.</v>
      </c>
      <c r="M3" s="27" t="str">
        <f>ССЫЛКИ!M2</f>
        <v>Сухофрукты</v>
      </c>
      <c r="N3" s="27" t="str">
        <f>ССЫЛКИ!N2</f>
        <v>Чай</v>
      </c>
      <c r="O3" s="27" t="str">
        <f>ССЫЛКИ!O2</f>
        <v>Яйцо куриное (штук)</v>
      </c>
      <c r="P3" s="27" t="str">
        <f>ССЫЛКИ!P2</f>
        <v>Вафли</v>
      </c>
      <c r="Q3" s="27" t="str">
        <f>ССЫЛКИ!Q2</f>
        <v>Кексы бездрожжевые (кг.)</v>
      </c>
      <c r="R3" s="27" t="str">
        <f>ССЫЛКИ!R2</f>
        <v>Печенье</v>
      </c>
      <c r="S3" s="27" t="str">
        <f>ССЫЛКИ!S2</f>
        <v>Пряники</v>
      </c>
      <c r="T3" s="27" t="str">
        <f>ССЫЛКИ!T2</f>
        <v>Горошек зеленый конс.</v>
      </c>
      <c r="U3" s="27" t="str">
        <f>ССЫЛКИ!U2</f>
        <v>Кукуруза консервы</v>
      </c>
      <c r="V3" s="27" t="str">
        <f>ССЫЛКИ!V2</f>
        <v>Огурцы маринованые</v>
      </c>
      <c r="W3" s="27" t="str">
        <f>ССЫЛКИ!W2</f>
        <v>Мука высшего сорт</v>
      </c>
      <c r="X3" s="27" t="str">
        <f>ССЫЛКИ!X2</f>
        <v>Повидло</v>
      </c>
      <c r="Y3" s="27" t="str">
        <f>ССЫЛКИ!Y2</f>
        <v>Сок фруктовый светлый</v>
      </c>
      <c r="Z3" s="27" t="str">
        <f>ССЫЛКИ!Z2</f>
        <v>Сок фруктовый с мякотью</v>
      </c>
      <c r="AA3" s="27" t="str">
        <f>ССЫЛКИ!AA2</f>
        <v>Томатная паста</v>
      </c>
      <c r="AB3" s="27" t="str">
        <f>ССЫЛКИ!AB2</f>
        <v>Котлета рыбная полуф-т (кг)</v>
      </c>
      <c r="AC3" s="27" t="str">
        <f>ССЫЛКИ!AC2</f>
        <v>Фрикадельки рыбные  полуф-т (кг)</v>
      </c>
      <c r="AD3" s="27" t="str">
        <f>ССЫЛКИ!AD2</f>
        <v>Крупа гороховая</v>
      </c>
      <c r="AE3" s="27" t="str">
        <f>ССЫЛКИ!AE2</f>
        <v>Крупа гречневая</v>
      </c>
      <c r="AF3" s="27" t="str">
        <f>ССЫЛКИ!AF2</f>
        <v>Крупа кукурузная</v>
      </c>
      <c r="AG3" s="27" t="str">
        <f>ССЫЛКИ!AG2</f>
        <v>Крупа манная</v>
      </c>
      <c r="AH3" s="27" t="str">
        <f>ССЫЛКИ!AH2</f>
        <v>Крупа овсяная</v>
      </c>
      <c r="AI3" s="27" t="str">
        <f>ССЫЛКИ!AI2</f>
        <v>Крупа перловая</v>
      </c>
      <c r="AJ3" s="27" t="str">
        <f>ССЫЛКИ!AJ2</f>
        <v>Крупа пшеничная</v>
      </c>
      <c r="AK3" s="27" t="str">
        <f>ССЫЛКИ!AK2</f>
        <v>Крупа пшено шлифованное</v>
      </c>
      <c r="AL3" s="27" t="str">
        <f>ССЫЛКИ!AL2</f>
        <v>Крупа рисовая</v>
      </c>
      <c r="AM3" s="27" t="str">
        <f>ССЫЛКИ!AM2</f>
        <v>Крупа ячневая</v>
      </c>
      <c r="AN3" s="27" t="str">
        <f>ССЫЛКИ!AN2</f>
        <v>Фасоль</v>
      </c>
      <c r="AO3" s="27" t="str">
        <f>ССЫЛКИ!AO2</f>
        <v>Курага сушеная</v>
      </c>
      <c r="AP3" s="27" t="str">
        <f>ССЫЛКИ!AP2</f>
        <v>БИО йогурт 2.5</v>
      </c>
      <c r="AQ3" s="27" t="str">
        <f>ССЫЛКИ!AQ2</f>
        <v>Кефир</v>
      </c>
      <c r="AR3" s="27" t="str">
        <f>ССЫЛКИ!AR2</f>
        <v>Масло сливочное</v>
      </c>
      <c r="AS3" s="27" t="str">
        <f>ССЫЛКИ!AS2</f>
        <v>Молоко разливное</v>
      </c>
      <c r="AT3" s="27" t="str">
        <f>ССЫЛКИ!AT2</f>
        <v>Молоко пастеризованное  2,5</v>
      </c>
      <c r="AU3" s="27" t="str">
        <f>ССЫЛКИ!AU2</f>
        <v>Сгущенное молоко</v>
      </c>
      <c r="AV3" s="27" t="str">
        <f>ССЫЛКИ!AV2</f>
        <v>Сметана</v>
      </c>
      <c r="AW3" s="27" t="str">
        <f>ССЫЛКИ!AW2</f>
        <v>Сыр Российский</v>
      </c>
      <c r="AX3" s="27" t="str">
        <f>ССЫЛКИ!AX2</f>
        <v>Биточки куриные (кг)</v>
      </c>
      <c r="AY3" s="27" t="str">
        <f>ССЫЛКИ!AY2</f>
        <v>Тушка куринная</v>
      </c>
      <c r="AZ3" s="27" t="str">
        <f>ССЫЛКИ!AZ2</f>
        <v>Бедро куриное</v>
      </c>
      <c r="BA3" s="27" t="str">
        <f>ССЫЛКИ!BA2</f>
        <v>Фарш говяжий</v>
      </c>
      <c r="BB3" s="27" t="str">
        <f>ССЫЛКИ!BB2</f>
        <v>Баклажаны свежие</v>
      </c>
      <c r="BC3" s="27" t="str">
        <f>ССЫЛКИ!BC2</f>
        <v>Грудка куриная</v>
      </c>
      <c r="BD3" s="27" t="str">
        <f>ССЫЛКИ!BD2</f>
        <v xml:space="preserve">Перец болгарский </v>
      </c>
      <c r="BE3" s="27" t="str">
        <f>ССЫЛКИ!BE2</f>
        <v xml:space="preserve">Зелень разная </v>
      </c>
      <c r="BF3" s="27" t="str">
        <f>ССЫЛКИ!BF2</f>
        <v>Котлета куриная полуфаб-т (кг)</v>
      </c>
      <c r="BG3" s="27" t="str">
        <f>ССЫЛКИ!BG2</f>
        <v>Капуста</v>
      </c>
      <c r="BH3" s="27" t="str">
        <f>ССЫЛКИ!BH2</f>
        <v>Картофель</v>
      </c>
      <c r="BI3" s="27" t="str">
        <f>ССЫЛКИ!BI2</f>
        <v>Лук репчатый</v>
      </c>
      <c r="BJ3" s="27" t="str">
        <f>ССЫЛКИ!BJ2</f>
        <v>Морковь</v>
      </c>
      <c r="BK3" s="27" t="str">
        <f>ССЫЛКИ!BK2</f>
        <v>Огурцы свежие</v>
      </c>
      <c r="BL3" s="27" t="str">
        <f>ССЫЛКИ!BL2</f>
        <v xml:space="preserve">Помидоры свежие </v>
      </c>
      <c r="BM3" s="27" t="str">
        <f>ССЫЛКИ!BM2</f>
        <v>Свекла столовая</v>
      </c>
      <c r="BN3" s="27" t="str">
        <f>ССЫЛКИ!BN2</f>
        <v>Вареники полуфаб-т (кг)</v>
      </c>
      <c r="BO3" s="27" t="str">
        <f>ССЫЛКИ!BO2</f>
        <v>Апельсины</v>
      </c>
      <c r="BP3" s="27" t="str">
        <f>ССЫЛКИ!BP2</f>
        <v>Бананы</v>
      </c>
      <c r="BQ3" s="27" t="str">
        <f>ССЫЛКИ!BQ2</f>
        <v>Груши</v>
      </c>
      <c r="BR3" s="27" t="str">
        <f>ССЫЛКИ!BR2</f>
        <v>Лимонная кислота</v>
      </c>
      <c r="BS3" s="27" t="str">
        <f>ССЫЛКИ!BS2</f>
        <v>Мандарины</v>
      </c>
      <c r="BT3" s="27" t="str">
        <f>ССЫЛКИ!BT2</f>
        <v>Яблоки</v>
      </c>
      <c r="BU3" s="27" t="str">
        <f>ССЫЛКИ!BU2</f>
        <v>Тефтели куриные</v>
      </c>
      <c r="BV3" s="27" t="str">
        <f>ССЫЛКИ!BV2</f>
        <v>Хлеб пшеничный</v>
      </c>
      <c r="BW3" s="27" t="str">
        <f>ССЫЛКИ!BW2</f>
        <v>Мини рулеты (бисквитные)</v>
      </c>
      <c r="BX3" s="27" t="str">
        <f>ССЫЛКИ!BX2</f>
        <v>Зефир в шоколаде (кг)</v>
      </c>
      <c r="BY3" s="27" t="s">
        <v>72</v>
      </c>
    </row>
    <row r="4" spans="1:77" ht="15">
      <c r="A4" s="102">
        <f>'Итог.вед.(ПРИХОД)'!A4</f>
        <v>45566</v>
      </c>
      <c r="B4" s="469">
        <f>'01'!D19+'01'!D50</f>
        <v>0</v>
      </c>
      <c r="C4" s="469">
        <f>'01'!E19+'01'!E50</f>
        <v>0</v>
      </c>
      <c r="D4" s="469">
        <f>'01'!F19+'01'!F50</f>
        <v>12</v>
      </c>
      <c r="E4" s="469">
        <f>'01'!G19+'01'!G50</f>
        <v>0</v>
      </c>
      <c r="F4" s="469">
        <f>'01'!H19+'01'!H50</f>
        <v>0</v>
      </c>
      <c r="G4" s="469">
        <f>'01'!I19+'01'!I50</f>
        <v>0</v>
      </c>
      <c r="H4" s="469">
        <f>'01'!J19+'01'!J50</f>
        <v>0</v>
      </c>
      <c r="I4" s="469">
        <f>'01'!K19+'01'!K50</f>
        <v>0</v>
      </c>
      <c r="J4" s="469">
        <f>'01'!L19+'01'!L50</f>
        <v>1.06</v>
      </c>
      <c r="K4" s="469">
        <f>'01'!M19+'01'!M50</f>
        <v>1</v>
      </c>
      <c r="L4" s="469">
        <f>'01'!N19+'01'!N50</f>
        <v>0.49099999999999999</v>
      </c>
      <c r="M4" s="469">
        <f>'01'!O19+'01'!O50</f>
        <v>0</v>
      </c>
      <c r="N4" s="469">
        <f>'01'!P19+'01'!P50</f>
        <v>0.1</v>
      </c>
      <c r="O4" s="469">
        <f>'01'!Q19+'01'!Q50</f>
        <v>100</v>
      </c>
      <c r="P4" s="469">
        <f>'01'!R19+'01'!R50</f>
        <v>0</v>
      </c>
      <c r="Q4" s="469">
        <f>'01'!S19+'01'!S50</f>
        <v>0</v>
      </c>
      <c r="R4" s="469">
        <f>'01'!T19+'01'!T50</f>
        <v>0</v>
      </c>
      <c r="S4" s="469">
        <f>'01'!U19+'01'!U50</f>
        <v>0</v>
      </c>
      <c r="T4" s="469">
        <f>'01'!V19+'01'!V50</f>
        <v>0</v>
      </c>
      <c r="U4" s="469">
        <f>'01'!W19+'01'!W50</f>
        <v>0</v>
      </c>
      <c r="V4" s="469">
        <f>'01'!X19+'01'!X50</f>
        <v>0</v>
      </c>
      <c r="W4" s="469">
        <f>'01'!Y19+'01'!Y50</f>
        <v>0</v>
      </c>
      <c r="X4" s="469">
        <f>'01'!Z19+'01'!Z50</f>
        <v>0</v>
      </c>
      <c r="Y4" s="469">
        <f>'01'!AA19+'01'!AA50</f>
        <v>20.100000000000001</v>
      </c>
      <c r="Z4" s="469">
        <f>'01'!AB19+'01'!AB50</f>
        <v>0</v>
      </c>
      <c r="AA4" s="469">
        <f>'01'!AC19+'01'!AC50</f>
        <v>0.4</v>
      </c>
      <c r="AB4" s="469">
        <f>'01'!AD19+'01'!AD50</f>
        <v>0</v>
      </c>
      <c r="AC4" s="469">
        <f>'01'!AE19+'01'!AE50</f>
        <v>0</v>
      </c>
      <c r="AD4" s="469">
        <f>'01'!AF19+'01'!AF50</f>
        <v>0</v>
      </c>
      <c r="AE4" s="469">
        <f>'01'!AG19+'01'!AG50</f>
        <v>7</v>
      </c>
      <c r="AF4" s="469">
        <f>'01'!AH19+'01'!AH50</f>
        <v>0</v>
      </c>
      <c r="AG4" s="469">
        <f>'01'!AI19+'01'!AI50</f>
        <v>0</v>
      </c>
      <c r="AH4" s="469">
        <f>'01'!AJ19+'01'!AJ50</f>
        <v>0</v>
      </c>
      <c r="AI4" s="469">
        <f>'01'!AK19+'01'!AK50</f>
        <v>0</v>
      </c>
      <c r="AJ4" s="469">
        <f>'01'!AL19+'01'!AL50</f>
        <v>0</v>
      </c>
      <c r="AK4" s="469">
        <f>'01'!AM19+'01'!AM50</f>
        <v>0</v>
      </c>
      <c r="AL4" s="469">
        <f>'01'!AN19+'01'!AN50</f>
        <v>0</v>
      </c>
      <c r="AM4" s="469">
        <f>'01'!AO19+'01'!AO50</f>
        <v>4.5999999999999996</v>
      </c>
      <c r="AN4" s="469">
        <f>'01'!AP19+'01'!AP50</f>
        <v>0</v>
      </c>
      <c r="AO4" s="469">
        <f>'01'!AQ19+'01'!AQ50</f>
        <v>0</v>
      </c>
      <c r="AP4" s="469">
        <f>'01'!AR19+'01'!AR50</f>
        <v>0</v>
      </c>
      <c r="AQ4" s="469">
        <f>'01'!AS19+'01'!AS50</f>
        <v>0</v>
      </c>
      <c r="AR4" s="469">
        <f>'01'!AT19+'01'!AT50</f>
        <v>1.7</v>
      </c>
      <c r="AS4" s="469">
        <f>'01'!AU19+'01'!AU50</f>
        <v>0</v>
      </c>
      <c r="AT4" s="469">
        <f>'01'!AV19+'01'!AV50</f>
        <v>0</v>
      </c>
      <c r="AU4" s="469">
        <f>'01'!AW19+'01'!AW50</f>
        <v>0</v>
      </c>
      <c r="AV4" s="469">
        <f>'01'!AX19+'01'!AX50</f>
        <v>0.2</v>
      </c>
      <c r="AW4" s="469">
        <f>'01'!AY19+'01'!AY50</f>
        <v>0</v>
      </c>
      <c r="AX4" s="469">
        <f>'01'!AZ19+'01'!AZ50</f>
        <v>0</v>
      </c>
      <c r="AY4" s="469">
        <f>'01'!BA19+'01'!BA50</f>
        <v>0</v>
      </c>
      <c r="AZ4" s="469">
        <f>'01'!BB19+'01'!BB50</f>
        <v>5.6</v>
      </c>
      <c r="BA4" s="469">
        <f>'01'!BC19+'01'!BC50</f>
        <v>0</v>
      </c>
      <c r="BB4" s="469">
        <f>'01'!BD19+'01'!BD50</f>
        <v>0</v>
      </c>
      <c r="BC4" s="469">
        <f>'01'!BE19+'01'!BE50</f>
        <v>0</v>
      </c>
      <c r="BD4" s="469">
        <f>'01'!BF19+'01'!BF50</f>
        <v>0</v>
      </c>
      <c r="BE4" s="469">
        <f>'01'!BG19+'01'!BG50</f>
        <v>0</v>
      </c>
      <c r="BF4" s="469">
        <f>'01'!BH19+'01'!BH50</f>
        <v>0</v>
      </c>
      <c r="BG4" s="469">
        <f>'01'!BI19+'01'!BI50</f>
        <v>2.9</v>
      </c>
      <c r="BH4" s="469">
        <f>'01'!BJ19+'01'!BJ50</f>
        <v>3.2</v>
      </c>
      <c r="BI4" s="469">
        <f>'01'!BK19+'01'!BK50</f>
        <v>1</v>
      </c>
      <c r="BJ4" s="469">
        <f>'01'!BL19+'01'!BL50</f>
        <v>1</v>
      </c>
      <c r="BK4" s="469">
        <f>'01'!BM19+'01'!BM50</f>
        <v>0</v>
      </c>
      <c r="BL4" s="469">
        <f>'01'!BN19+'01'!BN50</f>
        <v>0</v>
      </c>
      <c r="BM4" s="469">
        <f>'01'!BO19+'01'!BO50</f>
        <v>1</v>
      </c>
      <c r="BN4" s="469">
        <f>'01'!BP19+'01'!BP50</f>
        <v>0</v>
      </c>
      <c r="BO4" s="469">
        <f>'01'!BQ19+'01'!BQ50</f>
        <v>0</v>
      </c>
      <c r="BP4" s="469">
        <f>'01'!BR19+'01'!BR50</f>
        <v>0</v>
      </c>
      <c r="BQ4" s="469">
        <f>'01'!BS19+'01'!BS50</f>
        <v>0</v>
      </c>
      <c r="BR4" s="469">
        <f>'01'!BT19+'01'!BT50</f>
        <v>0</v>
      </c>
      <c r="BS4" s="469">
        <f>'01'!BU19+'01'!BU50</f>
        <v>0</v>
      </c>
      <c r="BT4" s="469">
        <f>'01'!BV19+'01'!BV50</f>
        <v>0</v>
      </c>
      <c r="BU4" s="469">
        <f>'01'!BW19+'01'!BW50</f>
        <v>0</v>
      </c>
      <c r="BV4" s="469">
        <f>'01'!BX19+'01'!BX50</f>
        <v>8</v>
      </c>
      <c r="BW4" s="469">
        <f>'01'!BY19+'01'!BY50</f>
        <v>0</v>
      </c>
      <c r="BX4" s="469">
        <f>'01'!BZ19+'01'!BZ50</f>
        <v>0</v>
      </c>
      <c r="BY4" s="470">
        <f>'01'!C21+'01'!C52</f>
        <v>14884</v>
      </c>
    </row>
    <row r="5" spans="1:77" ht="15">
      <c r="A5" s="102">
        <f>'Итог.вед.(ПРИХОД)'!A5</f>
        <v>45567</v>
      </c>
      <c r="B5" s="469">
        <f>'02'!D19+'02'!D50</f>
        <v>0</v>
      </c>
      <c r="C5" s="469">
        <f>'02'!E19+'02'!E50</f>
        <v>0</v>
      </c>
      <c r="D5" s="469">
        <f>'02'!F19+'02'!F50</f>
        <v>0</v>
      </c>
      <c r="E5" s="469">
        <f>'02'!G19+'02'!G50</f>
        <v>0</v>
      </c>
      <c r="F5" s="469">
        <f>'02'!H19+'02'!H50</f>
        <v>0</v>
      </c>
      <c r="G5" s="469">
        <f>'02'!I19+'02'!I50</f>
        <v>0</v>
      </c>
      <c r="H5" s="469">
        <f>'02'!J19+'02'!J50</f>
        <v>0</v>
      </c>
      <c r="I5" s="469">
        <f>'02'!K19+'02'!K50</f>
        <v>0</v>
      </c>
      <c r="J5" s="469">
        <f>'02'!L19+'02'!L50</f>
        <v>0.85</v>
      </c>
      <c r="K5" s="469">
        <f>'02'!M19+'02'!M50</f>
        <v>1</v>
      </c>
      <c r="L5" s="469">
        <f>'02'!N19+'02'!N50</f>
        <v>0.35399999999999998</v>
      </c>
      <c r="M5" s="469">
        <f>'02'!O19+'02'!O50</f>
        <v>0</v>
      </c>
      <c r="N5" s="469">
        <f>'02'!P19+'02'!P50</f>
        <v>0.1</v>
      </c>
      <c r="O5" s="469">
        <f>'02'!Q19+'02'!Q50</f>
        <v>0</v>
      </c>
      <c r="P5" s="469">
        <f>'02'!R19+'02'!R50</f>
        <v>0</v>
      </c>
      <c r="Q5" s="469">
        <f>'02'!S19+'02'!S50</f>
        <v>3.3330000000000002</v>
      </c>
      <c r="R5" s="469">
        <f>'02'!T19+'02'!T50</f>
        <v>1.6</v>
      </c>
      <c r="S5" s="469">
        <f>'02'!U19+'02'!U50</f>
        <v>0</v>
      </c>
      <c r="T5" s="469">
        <f>'02'!V19+'02'!V50</f>
        <v>0</v>
      </c>
      <c r="U5" s="469">
        <f>'02'!W19+'02'!W50</f>
        <v>0</v>
      </c>
      <c r="V5" s="469">
        <f>'02'!X19+'02'!X50</f>
        <v>0</v>
      </c>
      <c r="W5" s="469">
        <f>'02'!Y19+'02'!Y50</f>
        <v>0</v>
      </c>
      <c r="X5" s="469">
        <f>'02'!Z19+'02'!Z50</f>
        <v>0</v>
      </c>
      <c r="Y5" s="469">
        <f>'02'!AA19+'02'!AA50</f>
        <v>20</v>
      </c>
      <c r="Z5" s="469">
        <f>'02'!AB19+'02'!AB50</f>
        <v>0</v>
      </c>
      <c r="AA5" s="469">
        <f>'02'!AC19+'02'!AC50</f>
        <v>0.2</v>
      </c>
      <c r="AB5" s="469">
        <f>'02'!AD19+'02'!AD50</f>
        <v>6</v>
      </c>
      <c r="AC5" s="469">
        <f>'02'!AE19+'02'!AE50</f>
        <v>0</v>
      </c>
      <c r="AD5" s="469">
        <f>'02'!AF19+'02'!AF50</f>
        <v>0</v>
      </c>
      <c r="AE5" s="469">
        <f>'02'!AG19+'02'!AG50</f>
        <v>5.6</v>
      </c>
      <c r="AF5" s="469">
        <f>'02'!AH19+'02'!AH50</f>
        <v>0</v>
      </c>
      <c r="AG5" s="469">
        <f>'02'!AI19+'02'!AI50</f>
        <v>0</v>
      </c>
      <c r="AH5" s="469">
        <f>'02'!AJ19+'02'!AJ50</f>
        <v>0</v>
      </c>
      <c r="AI5" s="469">
        <f>'02'!AK19+'02'!AK50</f>
        <v>0</v>
      </c>
      <c r="AJ5" s="469">
        <f>'02'!AL19+'02'!AL50</f>
        <v>0</v>
      </c>
      <c r="AK5" s="469">
        <f>'02'!AM19+'02'!AM50</f>
        <v>0</v>
      </c>
      <c r="AL5" s="469">
        <f>'02'!AN19+'02'!AN50</f>
        <v>0</v>
      </c>
      <c r="AM5" s="469">
        <f>'02'!AO19+'02'!AO50</f>
        <v>0</v>
      </c>
      <c r="AN5" s="469">
        <f>'02'!AP19+'02'!AP50</f>
        <v>0</v>
      </c>
      <c r="AO5" s="469">
        <f>'02'!AQ19+'02'!AQ50</f>
        <v>0</v>
      </c>
      <c r="AP5" s="469">
        <f>'02'!AR19+'02'!AR50</f>
        <v>0</v>
      </c>
      <c r="AQ5" s="469">
        <f>'02'!AS19+'02'!AS50</f>
        <v>0</v>
      </c>
      <c r="AR5" s="469">
        <f>'02'!AT19+'02'!AT50</f>
        <v>0.4</v>
      </c>
      <c r="AS5" s="469">
        <f>'02'!AU19+'02'!AU50</f>
        <v>0</v>
      </c>
      <c r="AT5" s="469">
        <f>'02'!AV19+'02'!AV50</f>
        <v>7</v>
      </c>
      <c r="AU5" s="469">
        <f>'02'!AW19+'02'!AW50</f>
        <v>0</v>
      </c>
      <c r="AV5" s="469">
        <f>'02'!AX19+'02'!AX50</f>
        <v>0</v>
      </c>
      <c r="AW5" s="469">
        <f>'02'!AY19+'02'!AY50</f>
        <v>0</v>
      </c>
      <c r="AX5" s="469">
        <f>'02'!AZ19+'02'!AZ50</f>
        <v>0</v>
      </c>
      <c r="AY5" s="469">
        <f>'02'!BA19+'02'!BA50</f>
        <v>0</v>
      </c>
      <c r="AZ5" s="469">
        <f>'02'!BB19+'02'!BB50</f>
        <v>6</v>
      </c>
      <c r="BA5" s="469">
        <f>'02'!BC19+'02'!BC50</f>
        <v>0</v>
      </c>
      <c r="BB5" s="469">
        <f>'02'!BD19+'02'!BD50</f>
        <v>0</v>
      </c>
      <c r="BC5" s="469">
        <f>'02'!BE19+'02'!BE50</f>
        <v>0</v>
      </c>
      <c r="BD5" s="469">
        <f>'02'!BF19+'02'!BF50</f>
        <v>0</v>
      </c>
      <c r="BE5" s="469">
        <f>'02'!BG19+'02'!BG50</f>
        <v>0</v>
      </c>
      <c r="BF5" s="469">
        <f>'02'!BH19+'02'!BH50</f>
        <v>6</v>
      </c>
      <c r="BG5" s="469">
        <f>'02'!BI19+'02'!BI50</f>
        <v>0</v>
      </c>
      <c r="BH5" s="469">
        <f>'02'!BJ19+'02'!BJ50</f>
        <v>22.2</v>
      </c>
      <c r="BI5" s="469">
        <f>'02'!BK19+'02'!BK50</f>
        <v>0.5</v>
      </c>
      <c r="BJ5" s="469">
        <f>'02'!BL19+'02'!BL50</f>
        <v>0.8</v>
      </c>
      <c r="BK5" s="469">
        <f>'02'!BM19+'02'!BM50</f>
        <v>0</v>
      </c>
      <c r="BL5" s="469">
        <f>'02'!BN19+'02'!BN50</f>
        <v>0</v>
      </c>
      <c r="BM5" s="469">
        <f>'02'!BO19+'02'!BO50</f>
        <v>0</v>
      </c>
      <c r="BN5" s="469">
        <f>'02'!BP19+'02'!BP50</f>
        <v>0</v>
      </c>
      <c r="BO5" s="469">
        <f>'02'!BQ19+'02'!BQ50</f>
        <v>0</v>
      </c>
      <c r="BP5" s="469">
        <f>'02'!BR19+'02'!BR50</f>
        <v>0</v>
      </c>
      <c r="BQ5" s="469">
        <f>'02'!BS19+'02'!BS50</f>
        <v>0</v>
      </c>
      <c r="BR5" s="469">
        <f>'02'!BT19+'02'!BT50</f>
        <v>0</v>
      </c>
      <c r="BS5" s="469">
        <f>'02'!BU19+'02'!BU50</f>
        <v>0</v>
      </c>
      <c r="BT5" s="469">
        <f>'02'!BV19+'02'!BV50</f>
        <v>11.3</v>
      </c>
      <c r="BU5" s="469">
        <f>'02'!BW19+'02'!BW50</f>
        <v>0</v>
      </c>
      <c r="BV5" s="469">
        <f>'02'!BX19+'02'!BX50</f>
        <v>8</v>
      </c>
      <c r="BW5" s="469">
        <f>'02'!BY19+'02'!BY50</f>
        <v>0</v>
      </c>
      <c r="BX5" s="469">
        <f>'02'!BZ19+'02'!BZ50</f>
        <v>0</v>
      </c>
      <c r="BY5" s="470">
        <f>'02'!C21+'02'!C52</f>
        <v>14884</v>
      </c>
    </row>
    <row r="6" spans="1:77" ht="15">
      <c r="A6" s="102">
        <f>'Итог.вед.(ПРИХОД)'!A6</f>
        <v>45568</v>
      </c>
      <c r="B6" s="469">
        <f>'03'!D19+'03'!D50</f>
        <v>0</v>
      </c>
      <c r="C6" s="469">
        <f>'03'!E19+'03'!E50</f>
        <v>0</v>
      </c>
      <c r="D6" s="469">
        <f>'03'!F19+'03'!F50</f>
        <v>0</v>
      </c>
      <c r="E6" s="469">
        <f>'03'!G19+'03'!G50</f>
        <v>0</v>
      </c>
      <c r="F6" s="469">
        <f>'03'!H19+'03'!H50</f>
        <v>0</v>
      </c>
      <c r="G6" s="469">
        <f>'03'!I19+'03'!I50</f>
        <v>0</v>
      </c>
      <c r="H6" s="469">
        <f>'03'!J19+'03'!J50</f>
        <v>0</v>
      </c>
      <c r="I6" s="469">
        <f>'03'!K19+'03'!K50</f>
        <v>0</v>
      </c>
      <c r="J6" s="469">
        <f>'03'!L19+'03'!L50</f>
        <v>0.55000000000000004</v>
      </c>
      <c r="K6" s="469">
        <f>'03'!M19+'03'!M50</f>
        <v>1.2</v>
      </c>
      <c r="L6" s="469">
        <f>'03'!N19+'03'!N50</f>
        <v>0.505</v>
      </c>
      <c r="M6" s="469">
        <f>'03'!O19+'03'!O50</f>
        <v>0</v>
      </c>
      <c r="N6" s="469">
        <f>'03'!P19+'03'!P50</f>
        <v>0.1</v>
      </c>
      <c r="O6" s="469">
        <f>'03'!Q19+'03'!Q50</f>
        <v>100</v>
      </c>
      <c r="P6" s="469">
        <f>'03'!R19+'03'!R50</f>
        <v>0</v>
      </c>
      <c r="Q6" s="469">
        <f>'03'!S19+'03'!S50</f>
        <v>0</v>
      </c>
      <c r="R6" s="469">
        <f>'03'!T19+'03'!T50</f>
        <v>0</v>
      </c>
      <c r="S6" s="469">
        <f>'03'!U19+'03'!U50</f>
        <v>0</v>
      </c>
      <c r="T6" s="469">
        <f>'03'!V19+'03'!V50</f>
        <v>0</v>
      </c>
      <c r="U6" s="469">
        <f>'03'!W19+'03'!W50</f>
        <v>0</v>
      </c>
      <c r="V6" s="469">
        <f>'03'!X19+'03'!X50</f>
        <v>0</v>
      </c>
      <c r="W6" s="469">
        <f>'03'!Y19+'03'!Y50</f>
        <v>0</v>
      </c>
      <c r="X6" s="469">
        <f>'03'!Z19+'03'!Z50</f>
        <v>0</v>
      </c>
      <c r="Y6" s="469">
        <f>'03'!AA19+'03'!AA50</f>
        <v>0</v>
      </c>
      <c r="Z6" s="469">
        <f>'03'!AB19+'03'!AB50</f>
        <v>0</v>
      </c>
      <c r="AA6" s="469">
        <f>'03'!AC19+'03'!AC50</f>
        <v>0</v>
      </c>
      <c r="AB6" s="469">
        <f>'03'!AD19+'03'!AD50</f>
        <v>0</v>
      </c>
      <c r="AC6" s="469">
        <f>'03'!AE19+'03'!AE50</f>
        <v>0</v>
      </c>
      <c r="AD6" s="469">
        <f>'03'!AF19+'03'!AF50</f>
        <v>0</v>
      </c>
      <c r="AE6" s="469">
        <f>'03'!AG19+'03'!AG50</f>
        <v>0</v>
      </c>
      <c r="AF6" s="469">
        <f>'03'!AH19+'03'!AH50</f>
        <v>0</v>
      </c>
      <c r="AG6" s="469">
        <f>'03'!AI19+'03'!AI50</f>
        <v>0</v>
      </c>
      <c r="AH6" s="469">
        <f>'03'!AJ19+'03'!AJ50</f>
        <v>0</v>
      </c>
      <c r="AI6" s="469">
        <f>'03'!AK19+'03'!AK50</f>
        <v>0</v>
      </c>
      <c r="AJ6" s="469">
        <f>'03'!AL19+'03'!AL50</f>
        <v>6</v>
      </c>
      <c r="AK6" s="469">
        <f>'03'!AM19+'03'!AM50</f>
        <v>0</v>
      </c>
      <c r="AL6" s="469">
        <f>'03'!AN19+'03'!AN50</f>
        <v>3</v>
      </c>
      <c r="AM6" s="469">
        <f>'03'!AO19+'03'!AO50</f>
        <v>0</v>
      </c>
      <c r="AN6" s="469">
        <f>'03'!AP19+'03'!AP50</f>
        <v>0</v>
      </c>
      <c r="AO6" s="469">
        <f>'03'!AQ19+'03'!AQ50</f>
        <v>0</v>
      </c>
      <c r="AP6" s="469">
        <f>'03'!AR19+'03'!AR50</f>
        <v>20</v>
      </c>
      <c r="AQ6" s="469">
        <f>'03'!AS19+'03'!AS50</f>
        <v>0</v>
      </c>
      <c r="AR6" s="469">
        <f>'03'!AT19+'03'!AT50</f>
        <v>1.4</v>
      </c>
      <c r="AS6" s="469">
        <f>'03'!AU19+'03'!AU50</f>
        <v>0</v>
      </c>
      <c r="AT6" s="469">
        <f>'03'!AV19+'03'!AV50</f>
        <v>6.3</v>
      </c>
      <c r="AU6" s="469">
        <f>'03'!AW19+'03'!AW50</f>
        <v>0</v>
      </c>
      <c r="AV6" s="469">
        <f>'03'!AX19+'03'!AX50</f>
        <v>1</v>
      </c>
      <c r="AW6" s="469">
        <f>'03'!AY19+'03'!AY50</f>
        <v>0</v>
      </c>
      <c r="AX6" s="469">
        <f>'03'!AZ19+'03'!AZ50</f>
        <v>0</v>
      </c>
      <c r="AY6" s="469">
        <f>'03'!BA19+'03'!BA50</f>
        <v>0</v>
      </c>
      <c r="AZ6" s="469">
        <f>'03'!BB19+'03'!BB50</f>
        <v>0</v>
      </c>
      <c r="BA6" s="469">
        <f>'03'!BC19+'03'!BC50</f>
        <v>0</v>
      </c>
      <c r="BB6" s="469">
        <f>'03'!BD19+'03'!BD50</f>
        <v>0</v>
      </c>
      <c r="BC6" s="469">
        <f>'03'!BE19+'03'!BE50</f>
        <v>0</v>
      </c>
      <c r="BD6" s="469">
        <f>'03'!BF19+'03'!BF50</f>
        <v>0</v>
      </c>
      <c r="BE6" s="469">
        <f>'03'!BG19+'03'!BG50</f>
        <v>0</v>
      </c>
      <c r="BF6" s="469">
        <f>'03'!BH19+'03'!BH50</f>
        <v>6</v>
      </c>
      <c r="BG6" s="469">
        <f>'03'!BI19+'03'!BI50</f>
        <v>0</v>
      </c>
      <c r="BH6" s="469">
        <f>'03'!BJ19+'03'!BJ50</f>
        <v>0</v>
      </c>
      <c r="BI6" s="469">
        <f>'03'!BK19+'03'!BK50</f>
        <v>0</v>
      </c>
      <c r="BJ6" s="469">
        <f>'03'!BL19+'03'!BL50</f>
        <v>0</v>
      </c>
      <c r="BK6" s="469">
        <f>'03'!BM19+'03'!BM50</f>
        <v>0</v>
      </c>
      <c r="BL6" s="469">
        <f>'03'!BN19+'03'!BN50</f>
        <v>0</v>
      </c>
      <c r="BM6" s="469">
        <f>'03'!BO19+'03'!BO50</f>
        <v>0</v>
      </c>
      <c r="BN6" s="469">
        <f>'03'!BP19+'03'!BP50</f>
        <v>12</v>
      </c>
      <c r="BO6" s="469">
        <f>'03'!BQ19+'03'!BQ50</f>
        <v>0</v>
      </c>
      <c r="BP6" s="469">
        <f>'03'!BR19+'03'!BR50</f>
        <v>0</v>
      </c>
      <c r="BQ6" s="469">
        <f>'03'!BS19+'03'!BS50</f>
        <v>0</v>
      </c>
      <c r="BR6" s="469">
        <f>'03'!BT19+'03'!BT50</f>
        <v>0</v>
      </c>
      <c r="BS6" s="469">
        <f>'03'!BU19+'03'!BU50</f>
        <v>0</v>
      </c>
      <c r="BT6" s="469">
        <f>'03'!BV19+'03'!BV50</f>
        <v>0</v>
      </c>
      <c r="BU6" s="469">
        <f>'03'!BW19+'03'!BW50</f>
        <v>0</v>
      </c>
      <c r="BV6" s="469">
        <f>'03'!BX19+'03'!BX50</f>
        <v>8</v>
      </c>
      <c r="BW6" s="469">
        <f>'03'!BY19+'03'!BY50</f>
        <v>0</v>
      </c>
      <c r="BX6" s="469">
        <f>'03'!BZ19+'03'!BZ50</f>
        <v>3</v>
      </c>
      <c r="BY6" s="470">
        <f>'03'!C21+'03'!C52</f>
        <v>14884</v>
      </c>
    </row>
    <row r="7" spans="1:77" ht="15">
      <c r="A7" s="102">
        <f>'Итог.вед.(ПРИХОД)'!A7</f>
        <v>45569</v>
      </c>
      <c r="B7" s="469">
        <f>'04'!D19+'04'!D50</f>
        <v>0</v>
      </c>
      <c r="C7" s="469">
        <f>'04'!E19+'04'!E50</f>
        <v>0</v>
      </c>
      <c r="D7" s="469">
        <f>'04'!F19+'04'!F50</f>
        <v>6</v>
      </c>
      <c r="E7" s="469">
        <f>'04'!G19+'04'!G50</f>
        <v>0</v>
      </c>
      <c r="F7" s="469">
        <f>'04'!H19+'04'!H50</f>
        <v>0</v>
      </c>
      <c r="G7" s="469">
        <f>'04'!I19+'04'!I50</f>
        <v>0</v>
      </c>
      <c r="H7" s="469">
        <f>'04'!J19+'04'!J50</f>
        <v>0</v>
      </c>
      <c r="I7" s="469">
        <f>'04'!K19+'04'!K50</f>
        <v>0</v>
      </c>
      <c r="J7" s="469">
        <f>'04'!L19+'04'!L50</f>
        <v>0.5099999999999999</v>
      </c>
      <c r="K7" s="469">
        <f>'04'!M19+'04'!M50</f>
        <v>1.2</v>
      </c>
      <c r="L7" s="469">
        <f>'04'!N19+'04'!N50</f>
        <v>0.26600000000000001</v>
      </c>
      <c r="M7" s="469">
        <f>'04'!O19+'04'!O50</f>
        <v>0</v>
      </c>
      <c r="N7" s="469">
        <f>'04'!P19+'04'!P50</f>
        <v>0.1</v>
      </c>
      <c r="O7" s="469">
        <f>'04'!Q19+'04'!Q50</f>
        <v>0</v>
      </c>
      <c r="P7" s="469">
        <f>'04'!R19+'04'!R50</f>
        <v>0</v>
      </c>
      <c r="Q7" s="469">
        <f>'04'!S19+'04'!S50</f>
        <v>0</v>
      </c>
      <c r="R7" s="469">
        <f>'04'!T19+'04'!T50</f>
        <v>1.6</v>
      </c>
      <c r="S7" s="469">
        <f>'04'!U19+'04'!U50</f>
        <v>0</v>
      </c>
      <c r="T7" s="469">
        <f>'04'!V19+'04'!V50</f>
        <v>0</v>
      </c>
      <c r="U7" s="469">
        <f>'04'!W19+'04'!W50</f>
        <v>0</v>
      </c>
      <c r="V7" s="469">
        <f>'04'!X19+'04'!X50</f>
        <v>0</v>
      </c>
      <c r="W7" s="469">
        <f>'04'!Y19+'04'!Y50</f>
        <v>0</v>
      </c>
      <c r="X7" s="469">
        <f>'04'!Z19+'04'!Z50</f>
        <v>0</v>
      </c>
      <c r="Y7" s="469">
        <f>'04'!AA19+'04'!AA50</f>
        <v>0</v>
      </c>
      <c r="Z7" s="469">
        <f>'04'!AB19+'04'!AB50</f>
        <v>0</v>
      </c>
      <c r="AA7" s="469">
        <f>'04'!AC19+'04'!AC50</f>
        <v>0.3</v>
      </c>
      <c r="AB7" s="469">
        <f>'04'!AD19+'04'!AD50</f>
        <v>0</v>
      </c>
      <c r="AC7" s="469">
        <f>'04'!AE19+'04'!AE50</f>
        <v>0</v>
      </c>
      <c r="AD7" s="469">
        <f>'04'!AF19+'04'!AF50</f>
        <v>0</v>
      </c>
      <c r="AE7" s="469">
        <f>'04'!AG19+'04'!AG50</f>
        <v>5</v>
      </c>
      <c r="AF7" s="469">
        <f>'04'!AH19+'04'!AH50</f>
        <v>0</v>
      </c>
      <c r="AG7" s="469">
        <f>'04'!AI19+'04'!AI50</f>
        <v>0</v>
      </c>
      <c r="AH7" s="469">
        <f>'04'!AJ19+'04'!AJ50</f>
        <v>0</v>
      </c>
      <c r="AI7" s="469">
        <f>'04'!AK19+'04'!AK50</f>
        <v>0</v>
      </c>
      <c r="AJ7" s="469">
        <f>'04'!AL19+'04'!AL50</f>
        <v>0</v>
      </c>
      <c r="AK7" s="469">
        <f>'04'!AM19+'04'!AM50</f>
        <v>0</v>
      </c>
      <c r="AL7" s="469">
        <f>'04'!AN19+'04'!AN50</f>
        <v>0</v>
      </c>
      <c r="AM7" s="469">
        <f>'04'!AO19+'04'!AO50</f>
        <v>0</v>
      </c>
      <c r="AN7" s="469">
        <f>'04'!AP19+'04'!AP50</f>
        <v>0</v>
      </c>
      <c r="AO7" s="469">
        <f>'04'!AQ19+'04'!AQ50</f>
        <v>0</v>
      </c>
      <c r="AP7" s="469">
        <f>'04'!AR19+'04'!AR50</f>
        <v>20</v>
      </c>
      <c r="AQ7" s="469">
        <f>'04'!AS19+'04'!AS50</f>
        <v>0</v>
      </c>
      <c r="AR7" s="469">
        <f>'04'!AT19+'04'!AT50</f>
        <v>0.2</v>
      </c>
      <c r="AS7" s="469">
        <f>'04'!AU19+'04'!AU50</f>
        <v>0</v>
      </c>
      <c r="AT7" s="469">
        <f>'04'!AV19+'04'!AV50</f>
        <v>0</v>
      </c>
      <c r="AU7" s="469">
        <f>'04'!AW19+'04'!AW50</f>
        <v>0</v>
      </c>
      <c r="AV7" s="469">
        <f>'04'!AX19+'04'!AX50</f>
        <v>0.5</v>
      </c>
      <c r="AW7" s="469">
        <f>'04'!AY19+'04'!AY50</f>
        <v>0</v>
      </c>
      <c r="AX7" s="469">
        <f>'04'!AZ19+'04'!AZ50</f>
        <v>0</v>
      </c>
      <c r="AY7" s="469">
        <f>'04'!BA19+'04'!BA50</f>
        <v>0</v>
      </c>
      <c r="AZ7" s="469">
        <f>'04'!BB19+'04'!BB50</f>
        <v>4.7</v>
      </c>
      <c r="BA7" s="469">
        <f>'04'!BC19+'04'!BC50</f>
        <v>0</v>
      </c>
      <c r="BB7" s="469">
        <f>'04'!BD19+'04'!BD50</f>
        <v>0</v>
      </c>
      <c r="BC7" s="469">
        <f>'04'!BE19+'04'!BE50</f>
        <v>0</v>
      </c>
      <c r="BD7" s="469">
        <f>'04'!BF19+'04'!BF50</f>
        <v>0</v>
      </c>
      <c r="BE7" s="469">
        <f>'04'!BG19+'04'!BG50</f>
        <v>0</v>
      </c>
      <c r="BF7" s="469">
        <f>'04'!BH19+'04'!BH50</f>
        <v>0</v>
      </c>
      <c r="BG7" s="469">
        <f>'04'!BI19+'04'!BI50</f>
        <v>0</v>
      </c>
      <c r="BH7" s="469">
        <f>'04'!BJ19+'04'!BJ50</f>
        <v>3.9</v>
      </c>
      <c r="BI7" s="469">
        <f>'04'!BK19+'04'!BK50</f>
        <v>1.9</v>
      </c>
      <c r="BJ7" s="469">
        <f>'04'!BL19+'04'!BL50</f>
        <v>1.9</v>
      </c>
      <c r="BK7" s="469">
        <f>'04'!BM19+'04'!BM50</f>
        <v>0</v>
      </c>
      <c r="BL7" s="469">
        <f>'04'!BN19+'04'!BN50</f>
        <v>0</v>
      </c>
      <c r="BM7" s="469">
        <f>'04'!BO19+'04'!BO50</f>
        <v>0</v>
      </c>
      <c r="BN7" s="469">
        <f>'04'!BP19+'04'!BP50</f>
        <v>10</v>
      </c>
      <c r="BO7" s="469">
        <f>'04'!BQ19+'04'!BQ50</f>
        <v>0</v>
      </c>
      <c r="BP7" s="469">
        <f>'04'!BR19+'04'!BR50</f>
        <v>0</v>
      </c>
      <c r="BQ7" s="469">
        <f>'04'!BS19+'04'!BS50</f>
        <v>0</v>
      </c>
      <c r="BR7" s="469">
        <f>'04'!BT19+'04'!BT50</f>
        <v>0</v>
      </c>
      <c r="BS7" s="469">
        <f>'04'!BU19+'04'!BU50</f>
        <v>0</v>
      </c>
      <c r="BT7" s="469">
        <f>'04'!BV19+'04'!BV50</f>
        <v>21.83</v>
      </c>
      <c r="BU7" s="469">
        <f>'04'!BW19+'04'!BW50</f>
        <v>0</v>
      </c>
      <c r="BV7" s="469">
        <f>'04'!BX19+'04'!BX50</f>
        <v>8</v>
      </c>
      <c r="BW7" s="469">
        <f>'04'!BY19+'04'!BY50</f>
        <v>0</v>
      </c>
      <c r="BX7" s="469">
        <f>'04'!BZ19+'04'!BZ50</f>
        <v>0</v>
      </c>
      <c r="BY7" s="470">
        <f>'04'!C21+'04'!C52</f>
        <v>14884</v>
      </c>
    </row>
    <row r="8" spans="1:77" ht="15">
      <c r="A8" s="102">
        <f>'Итог.вед.(ПРИХОД)'!A8</f>
        <v>45570</v>
      </c>
      <c r="B8" s="469">
        <f>'05'!D19+'05'!D50</f>
        <v>0</v>
      </c>
      <c r="C8" s="469">
        <f>'05'!E19+'05'!E50</f>
        <v>0</v>
      </c>
      <c r="D8" s="469">
        <f>'05'!F19+'05'!F50</f>
        <v>0</v>
      </c>
      <c r="E8" s="469">
        <f>'05'!G19+'05'!G50</f>
        <v>0</v>
      </c>
      <c r="F8" s="469">
        <f>'05'!H19+'05'!H50</f>
        <v>0</v>
      </c>
      <c r="G8" s="469">
        <f>'05'!I19+'05'!I50</f>
        <v>0</v>
      </c>
      <c r="H8" s="469">
        <f>'05'!J19+'05'!J50</f>
        <v>0</v>
      </c>
      <c r="I8" s="469">
        <f>'05'!K19+'05'!K50</f>
        <v>0</v>
      </c>
      <c r="J8" s="469">
        <f>'05'!L19+'05'!L50</f>
        <v>0</v>
      </c>
      <c r="K8" s="469">
        <f>'05'!M19+'05'!M50</f>
        <v>0</v>
      </c>
      <c r="L8" s="469">
        <f>'05'!N19+'05'!N50</f>
        <v>0</v>
      </c>
      <c r="M8" s="469">
        <f>'05'!O19+'05'!O50</f>
        <v>0</v>
      </c>
      <c r="N8" s="469">
        <f>'05'!P19+'05'!P50</f>
        <v>0</v>
      </c>
      <c r="O8" s="469">
        <f>'05'!Q19+'05'!Q50</f>
        <v>0</v>
      </c>
      <c r="P8" s="469">
        <f>'05'!R19+'05'!R50</f>
        <v>0</v>
      </c>
      <c r="Q8" s="469">
        <f>'05'!S19+'05'!S50</f>
        <v>0</v>
      </c>
      <c r="R8" s="469">
        <f>'05'!T19+'05'!T50</f>
        <v>0</v>
      </c>
      <c r="S8" s="469">
        <f>'05'!U19+'05'!U50</f>
        <v>0</v>
      </c>
      <c r="T8" s="469">
        <f>'05'!V19+'05'!V50</f>
        <v>0</v>
      </c>
      <c r="U8" s="469">
        <f>'05'!W19+'05'!W50</f>
        <v>0</v>
      </c>
      <c r="V8" s="469">
        <f>'05'!X19+'05'!X50</f>
        <v>0</v>
      </c>
      <c r="W8" s="469">
        <f>'05'!Y19+'05'!Y50</f>
        <v>0</v>
      </c>
      <c r="X8" s="469">
        <f>'05'!Z19+'05'!Z50</f>
        <v>0</v>
      </c>
      <c r="Y8" s="469">
        <f>'05'!AA19+'05'!AA50</f>
        <v>0</v>
      </c>
      <c r="Z8" s="469">
        <f>'05'!AB19+'05'!AB50</f>
        <v>0</v>
      </c>
      <c r="AA8" s="469">
        <f>'05'!AC19+'05'!AC50</f>
        <v>0</v>
      </c>
      <c r="AB8" s="469">
        <f>'05'!AD19+'05'!AD50</f>
        <v>0</v>
      </c>
      <c r="AC8" s="469">
        <f>'05'!AE19+'05'!AE50</f>
        <v>0</v>
      </c>
      <c r="AD8" s="469">
        <f>'05'!AF19+'05'!AF50</f>
        <v>0</v>
      </c>
      <c r="AE8" s="469">
        <f>'05'!AG19+'05'!AG50</f>
        <v>0</v>
      </c>
      <c r="AF8" s="469">
        <f>'05'!AH19+'05'!AH50</f>
        <v>0</v>
      </c>
      <c r="AG8" s="469">
        <f>'05'!AI19+'05'!AI50</f>
        <v>0</v>
      </c>
      <c r="AH8" s="469">
        <f>'05'!AJ19+'05'!AJ50</f>
        <v>0</v>
      </c>
      <c r="AI8" s="469">
        <f>'05'!AK19+'05'!AK50</f>
        <v>0</v>
      </c>
      <c r="AJ8" s="469">
        <f>'05'!AL19+'05'!AL50</f>
        <v>0</v>
      </c>
      <c r="AK8" s="469">
        <f>'05'!AM19+'05'!AM50</f>
        <v>0</v>
      </c>
      <c r="AL8" s="469">
        <f>'05'!AN19+'05'!AN50</f>
        <v>0</v>
      </c>
      <c r="AM8" s="469">
        <f>'05'!AO19+'05'!AO50</f>
        <v>0</v>
      </c>
      <c r="AN8" s="469">
        <f>'05'!AP19+'05'!AP50</f>
        <v>0</v>
      </c>
      <c r="AO8" s="469">
        <f>'05'!AQ19+'05'!AQ50</f>
        <v>0</v>
      </c>
      <c r="AP8" s="469">
        <f>'05'!AR19+'05'!AR50</f>
        <v>0</v>
      </c>
      <c r="AQ8" s="469">
        <f>'05'!AS19+'05'!AS50</f>
        <v>0</v>
      </c>
      <c r="AR8" s="469">
        <f>'05'!AT19+'05'!AT50</f>
        <v>0</v>
      </c>
      <c r="AS8" s="469">
        <f>'05'!AU19+'05'!AU50</f>
        <v>0</v>
      </c>
      <c r="AT8" s="469">
        <f>'05'!AV19+'05'!AV50</f>
        <v>0</v>
      </c>
      <c r="AU8" s="469">
        <f>'05'!AW19+'05'!AW50</f>
        <v>0</v>
      </c>
      <c r="AV8" s="469">
        <f>'05'!AX19+'05'!AX50</f>
        <v>0</v>
      </c>
      <c r="AW8" s="469">
        <f>'05'!AY19+'05'!AY50</f>
        <v>0</v>
      </c>
      <c r="AX8" s="469">
        <f>'05'!AZ19+'05'!AZ50</f>
        <v>0</v>
      </c>
      <c r="AY8" s="469">
        <f>'05'!BA19+'05'!BA50</f>
        <v>0</v>
      </c>
      <c r="AZ8" s="469">
        <f>'05'!BB19+'05'!BB50</f>
        <v>0</v>
      </c>
      <c r="BA8" s="469">
        <f>'05'!BC19+'05'!BC50</f>
        <v>0</v>
      </c>
      <c r="BB8" s="469">
        <f>'05'!BD19+'05'!BD50</f>
        <v>0</v>
      </c>
      <c r="BC8" s="469">
        <f>'05'!BE19+'05'!BE50</f>
        <v>0</v>
      </c>
      <c r="BD8" s="469">
        <f>'05'!BF19+'05'!BF50</f>
        <v>0</v>
      </c>
      <c r="BE8" s="469">
        <f>'05'!BG19+'05'!BG50</f>
        <v>0</v>
      </c>
      <c r="BF8" s="469">
        <f>'05'!BH19+'05'!BH50</f>
        <v>0</v>
      </c>
      <c r="BG8" s="469">
        <f>'05'!BI19+'05'!BI50</f>
        <v>0</v>
      </c>
      <c r="BH8" s="469">
        <f>'05'!BJ19+'05'!BJ50</f>
        <v>0</v>
      </c>
      <c r="BI8" s="469">
        <f>'05'!BK19+'05'!BK50</f>
        <v>0</v>
      </c>
      <c r="BJ8" s="469">
        <f>'05'!BL19+'05'!BL50</f>
        <v>0</v>
      </c>
      <c r="BK8" s="469">
        <f>'05'!BM19+'05'!BM50</f>
        <v>0</v>
      </c>
      <c r="BL8" s="469">
        <f>'05'!BN19+'05'!BN50</f>
        <v>0</v>
      </c>
      <c r="BM8" s="469">
        <f>'05'!BO19+'05'!BO50</f>
        <v>0</v>
      </c>
      <c r="BN8" s="469">
        <f>'05'!BP19+'05'!BP50</f>
        <v>0</v>
      </c>
      <c r="BO8" s="469">
        <f>'05'!BQ19+'05'!BQ50</f>
        <v>0</v>
      </c>
      <c r="BP8" s="469">
        <f>'05'!BR19+'05'!BR50</f>
        <v>0</v>
      </c>
      <c r="BQ8" s="469">
        <f>'05'!BS19+'05'!BS50</f>
        <v>0</v>
      </c>
      <c r="BR8" s="469">
        <f>'05'!BT19+'05'!BT50</f>
        <v>0</v>
      </c>
      <c r="BS8" s="469">
        <f>'05'!BU19+'05'!BU50</f>
        <v>0</v>
      </c>
      <c r="BT8" s="469">
        <f>'05'!BV19+'05'!BV50</f>
        <v>0</v>
      </c>
      <c r="BU8" s="469">
        <f>'05'!BW19+'05'!BW50</f>
        <v>0</v>
      </c>
      <c r="BV8" s="469">
        <f>'05'!BX19+'05'!BX50</f>
        <v>0</v>
      </c>
      <c r="BW8" s="469">
        <f>'05'!BY19+'05'!BY50</f>
        <v>0</v>
      </c>
      <c r="BX8" s="469">
        <f>'05'!BZ19+'05'!BZ50</f>
        <v>0</v>
      </c>
      <c r="BY8" s="470">
        <f>'05'!C21+'05'!C52</f>
        <v>0</v>
      </c>
    </row>
    <row r="9" spans="1:77" ht="15">
      <c r="A9" s="102">
        <f>'Итог.вед.(ПРИХОД)'!A9</f>
        <v>45571</v>
      </c>
      <c r="B9" s="469">
        <f>'06'!D19+'06'!D50</f>
        <v>0</v>
      </c>
      <c r="C9" s="469">
        <f>'06'!E19+'06'!E50</f>
        <v>0</v>
      </c>
      <c r="D9" s="469">
        <f>'06'!F19+'06'!F50</f>
        <v>0</v>
      </c>
      <c r="E9" s="469">
        <f>'06'!G19+'06'!G50</f>
        <v>0</v>
      </c>
      <c r="F9" s="469">
        <f>'06'!H19+'06'!H50</f>
        <v>0</v>
      </c>
      <c r="G9" s="469">
        <f>'06'!I19+'06'!I50</f>
        <v>0</v>
      </c>
      <c r="H9" s="469">
        <f>'06'!J19+'06'!J50</f>
        <v>0</v>
      </c>
      <c r="I9" s="469">
        <f>'06'!K19+'06'!K50</f>
        <v>0</v>
      </c>
      <c r="J9" s="469">
        <f>'06'!L19+'06'!L50</f>
        <v>0</v>
      </c>
      <c r="K9" s="469">
        <f>'06'!M19+'06'!M50</f>
        <v>0</v>
      </c>
      <c r="L9" s="469">
        <f>'06'!N19+'06'!N50</f>
        <v>0</v>
      </c>
      <c r="M9" s="469">
        <f>'06'!O19+'06'!O50</f>
        <v>0</v>
      </c>
      <c r="N9" s="469">
        <f>'06'!P19+'06'!P50</f>
        <v>0</v>
      </c>
      <c r="O9" s="469">
        <f>'06'!Q19+'06'!Q50</f>
        <v>0</v>
      </c>
      <c r="P9" s="469">
        <f>'06'!R19+'06'!R50</f>
        <v>0</v>
      </c>
      <c r="Q9" s="469">
        <f>'06'!S19+'06'!S50</f>
        <v>0</v>
      </c>
      <c r="R9" s="469">
        <f>'06'!T19+'06'!T50</f>
        <v>0</v>
      </c>
      <c r="S9" s="469">
        <f>'06'!U19+'06'!U50</f>
        <v>0</v>
      </c>
      <c r="T9" s="469">
        <f>'06'!V19+'06'!V50</f>
        <v>0</v>
      </c>
      <c r="U9" s="469">
        <f>'06'!W19+'06'!W50</f>
        <v>0</v>
      </c>
      <c r="V9" s="469">
        <f>'06'!X19+'06'!X50</f>
        <v>0</v>
      </c>
      <c r="W9" s="469">
        <f>'06'!Y19+'06'!Y50</f>
        <v>0</v>
      </c>
      <c r="X9" s="469">
        <f>'06'!Z19+'06'!Z50</f>
        <v>0</v>
      </c>
      <c r="Y9" s="469">
        <f>'06'!AA19+'06'!AA50</f>
        <v>0</v>
      </c>
      <c r="Z9" s="469">
        <f>'06'!AB19+'06'!AB50</f>
        <v>0</v>
      </c>
      <c r="AA9" s="469">
        <f>'06'!AC19+'06'!AC50</f>
        <v>0</v>
      </c>
      <c r="AB9" s="469">
        <f>'06'!AD19+'06'!AD50</f>
        <v>0</v>
      </c>
      <c r="AC9" s="469">
        <f>'06'!AE19+'06'!AE50</f>
        <v>0</v>
      </c>
      <c r="AD9" s="469">
        <f>'06'!AF19+'06'!AF50</f>
        <v>0</v>
      </c>
      <c r="AE9" s="469">
        <f>'06'!AG19+'06'!AG50</f>
        <v>0</v>
      </c>
      <c r="AF9" s="469">
        <f>'06'!AH19+'06'!AH50</f>
        <v>0</v>
      </c>
      <c r="AG9" s="469">
        <f>'06'!AI19+'06'!AI50</f>
        <v>0</v>
      </c>
      <c r="AH9" s="469">
        <f>'06'!AJ19+'06'!AJ50</f>
        <v>0</v>
      </c>
      <c r="AI9" s="469">
        <f>'06'!AK19+'06'!AK50</f>
        <v>0</v>
      </c>
      <c r="AJ9" s="469">
        <f>'06'!AL19+'06'!AL50</f>
        <v>0</v>
      </c>
      <c r="AK9" s="469">
        <f>'06'!AM19+'06'!AM50</f>
        <v>0</v>
      </c>
      <c r="AL9" s="469">
        <f>'06'!AN19+'06'!AN50</f>
        <v>0</v>
      </c>
      <c r="AM9" s="469">
        <f>'06'!AO19+'06'!AO50</f>
        <v>0</v>
      </c>
      <c r="AN9" s="469">
        <f>'06'!AP19+'06'!AP50</f>
        <v>0</v>
      </c>
      <c r="AO9" s="469">
        <f>'06'!AQ19+'06'!AQ50</f>
        <v>0</v>
      </c>
      <c r="AP9" s="469">
        <f>'06'!AR19+'06'!AR50</f>
        <v>0</v>
      </c>
      <c r="AQ9" s="469">
        <f>'06'!AS19+'06'!AS50</f>
        <v>0</v>
      </c>
      <c r="AR9" s="469">
        <f>'06'!AT19+'06'!AT50</f>
        <v>0</v>
      </c>
      <c r="AS9" s="469">
        <f>'06'!AU19+'06'!AU50</f>
        <v>0</v>
      </c>
      <c r="AT9" s="469">
        <f>'06'!AV19+'06'!AV50</f>
        <v>0</v>
      </c>
      <c r="AU9" s="469">
        <f>'06'!AW19+'06'!AW50</f>
        <v>0</v>
      </c>
      <c r="AV9" s="469">
        <f>'06'!AX19+'06'!AX50</f>
        <v>0</v>
      </c>
      <c r="AW9" s="469">
        <f>'06'!AY19+'06'!AY50</f>
        <v>0</v>
      </c>
      <c r="AX9" s="469">
        <f>'06'!AZ19+'06'!AZ50</f>
        <v>0</v>
      </c>
      <c r="AY9" s="469">
        <f>'06'!BA19+'06'!BA50</f>
        <v>0</v>
      </c>
      <c r="AZ9" s="469">
        <f>'06'!BB19+'06'!BB50</f>
        <v>0</v>
      </c>
      <c r="BA9" s="469">
        <f>'06'!BC19+'06'!BC50</f>
        <v>0</v>
      </c>
      <c r="BB9" s="469">
        <f>'06'!BD19+'06'!BD50</f>
        <v>0</v>
      </c>
      <c r="BC9" s="469">
        <f>'06'!BE19+'06'!BE50</f>
        <v>0</v>
      </c>
      <c r="BD9" s="469">
        <f>'06'!BF19+'06'!BF50</f>
        <v>0</v>
      </c>
      <c r="BE9" s="469">
        <f>'06'!BG19+'06'!BG50</f>
        <v>0</v>
      </c>
      <c r="BF9" s="469">
        <f>'06'!BH19+'06'!BH50</f>
        <v>0</v>
      </c>
      <c r="BG9" s="469">
        <f>'06'!BI19+'06'!BI50</f>
        <v>0</v>
      </c>
      <c r="BH9" s="469">
        <f>'06'!BJ19+'06'!BJ50</f>
        <v>0</v>
      </c>
      <c r="BI9" s="469">
        <f>'06'!BK19+'06'!BK50</f>
        <v>0</v>
      </c>
      <c r="BJ9" s="469">
        <f>'06'!BL19+'06'!BL50</f>
        <v>0</v>
      </c>
      <c r="BK9" s="469">
        <f>'06'!BM19+'06'!BM50</f>
        <v>0</v>
      </c>
      <c r="BL9" s="469">
        <f>'06'!BN19+'06'!BN50</f>
        <v>0</v>
      </c>
      <c r="BM9" s="469">
        <f>'06'!BO19+'06'!BO50</f>
        <v>0</v>
      </c>
      <c r="BN9" s="469">
        <f>'06'!BP19+'06'!BP50</f>
        <v>0</v>
      </c>
      <c r="BO9" s="469">
        <f>'06'!BQ19+'06'!BQ50</f>
        <v>0</v>
      </c>
      <c r="BP9" s="469">
        <f>'06'!BR19+'06'!BR50</f>
        <v>0</v>
      </c>
      <c r="BQ9" s="469">
        <f>'06'!BS19+'06'!BS50</f>
        <v>0</v>
      </c>
      <c r="BR9" s="469">
        <f>'06'!BT19+'06'!BT50</f>
        <v>0</v>
      </c>
      <c r="BS9" s="469">
        <f>'06'!BU19+'06'!BU50</f>
        <v>0</v>
      </c>
      <c r="BT9" s="469">
        <f>'06'!BV19+'06'!BV50</f>
        <v>0</v>
      </c>
      <c r="BU9" s="469">
        <f>'06'!BW19+'06'!BW50</f>
        <v>0</v>
      </c>
      <c r="BV9" s="469">
        <f>'06'!BX19+'06'!BX50</f>
        <v>0</v>
      </c>
      <c r="BW9" s="469">
        <f>'06'!BY19+'06'!BY50</f>
        <v>0</v>
      </c>
      <c r="BX9" s="469">
        <f>'06'!BZ19+'06'!BZ50</f>
        <v>0</v>
      </c>
      <c r="BY9" s="470">
        <f>'06'!C21+'06'!C52</f>
        <v>0</v>
      </c>
    </row>
    <row r="10" spans="1:77" ht="15">
      <c r="A10" s="102">
        <f>'Итог.вед.(ПРИХОД)'!A10</f>
        <v>45572</v>
      </c>
      <c r="B10" s="469">
        <f>'07'!D19+'07'!D50</f>
        <v>5.5</v>
      </c>
      <c r="C10" s="469">
        <f>'07'!E19+'07'!E50</f>
        <v>6</v>
      </c>
      <c r="D10" s="469">
        <f>'07'!F19+'07'!F50</f>
        <v>0</v>
      </c>
      <c r="E10" s="469">
        <f>'07'!G19+'07'!G50</f>
        <v>0</v>
      </c>
      <c r="F10" s="469">
        <f>'07'!H19+'07'!H50</f>
        <v>0</v>
      </c>
      <c r="G10" s="469">
        <f>'07'!I19+'07'!I50</f>
        <v>0</v>
      </c>
      <c r="H10" s="469">
        <f>'07'!J19+'07'!J50</f>
        <v>0</v>
      </c>
      <c r="I10" s="469">
        <f>'07'!K19+'07'!K50</f>
        <v>0</v>
      </c>
      <c r="J10" s="469">
        <f>'07'!L19+'07'!L50</f>
        <v>0.64</v>
      </c>
      <c r="K10" s="469">
        <f>'07'!M19+'07'!M50</f>
        <v>2.88</v>
      </c>
      <c r="L10" s="469">
        <f>'07'!N19+'07'!N50</f>
        <v>0.35699999999999998</v>
      </c>
      <c r="M10" s="469">
        <f>'07'!O19+'07'!O50</f>
        <v>0</v>
      </c>
      <c r="N10" s="469">
        <f>'07'!P19+'07'!P50</f>
        <v>0.2</v>
      </c>
      <c r="O10" s="469">
        <f>'07'!Q19+'07'!Q50</f>
        <v>100</v>
      </c>
      <c r="P10" s="469">
        <f>'07'!R19+'07'!R50</f>
        <v>0</v>
      </c>
      <c r="Q10" s="469">
        <f>'07'!S19+'07'!S50</f>
        <v>0</v>
      </c>
      <c r="R10" s="469">
        <f>'07'!T19+'07'!T50</f>
        <v>0</v>
      </c>
      <c r="S10" s="469">
        <f>'07'!U19+'07'!U50</f>
        <v>0</v>
      </c>
      <c r="T10" s="469">
        <f>'07'!V19+'07'!V50</f>
        <v>0</v>
      </c>
      <c r="U10" s="469">
        <f>'07'!W19+'07'!W50</f>
        <v>0</v>
      </c>
      <c r="V10" s="469">
        <f>'07'!X19+'07'!X50</f>
        <v>0</v>
      </c>
      <c r="W10" s="469">
        <f>'07'!Y19+'07'!Y50</f>
        <v>0</v>
      </c>
      <c r="X10" s="469">
        <f>'07'!Z19+'07'!Z50</f>
        <v>0</v>
      </c>
      <c r="Y10" s="469">
        <f>'07'!AA19+'07'!AA50</f>
        <v>0</v>
      </c>
      <c r="Z10" s="469">
        <f>'07'!AB19+'07'!AB50</f>
        <v>0</v>
      </c>
      <c r="AA10" s="469">
        <f>'07'!AC19+'07'!AC50</f>
        <v>0.2</v>
      </c>
      <c r="AB10" s="469">
        <f>'07'!AD19+'07'!AD50</f>
        <v>0</v>
      </c>
      <c r="AC10" s="469">
        <f>'07'!AE19+'07'!AE50</f>
        <v>0</v>
      </c>
      <c r="AD10" s="469">
        <f>'07'!AF19+'07'!AF50</f>
        <v>0</v>
      </c>
      <c r="AE10" s="469">
        <f>'07'!AG19+'07'!AG50</f>
        <v>0</v>
      </c>
      <c r="AF10" s="469">
        <f>'07'!AH19+'07'!AH50</f>
        <v>0</v>
      </c>
      <c r="AG10" s="469">
        <f>'07'!AI19+'07'!AI50</f>
        <v>0</v>
      </c>
      <c r="AH10" s="469">
        <f>'07'!AJ19+'07'!AJ50</f>
        <v>0</v>
      </c>
      <c r="AI10" s="469">
        <f>'07'!AK19+'07'!AK50</f>
        <v>0</v>
      </c>
      <c r="AJ10" s="469">
        <f>'07'!AL19+'07'!AL50</f>
        <v>0</v>
      </c>
      <c r="AK10" s="469">
        <f>'07'!AM19+'07'!AM50</f>
        <v>0</v>
      </c>
      <c r="AL10" s="469">
        <f>'07'!AN19+'07'!AN50</f>
        <v>0</v>
      </c>
      <c r="AM10" s="469">
        <f>'07'!AO19+'07'!AO50</f>
        <v>4.5</v>
      </c>
      <c r="AN10" s="469">
        <f>'07'!AP19+'07'!AP50</f>
        <v>0</v>
      </c>
      <c r="AO10" s="469">
        <f>'07'!AQ19+'07'!AQ50</f>
        <v>0</v>
      </c>
      <c r="AP10" s="469">
        <f>'07'!AR19+'07'!AR50</f>
        <v>0</v>
      </c>
      <c r="AQ10" s="469">
        <f>'07'!AS19+'07'!AS50</f>
        <v>0</v>
      </c>
      <c r="AR10" s="469">
        <f>'07'!AT19+'07'!AT50</f>
        <v>1.7</v>
      </c>
      <c r="AS10" s="469">
        <f>'07'!AU19+'07'!AU50</f>
        <v>0</v>
      </c>
      <c r="AT10" s="469">
        <f>'07'!AV19+'07'!AV50</f>
        <v>10</v>
      </c>
      <c r="AU10" s="469">
        <f>'07'!AW19+'07'!AW50</f>
        <v>0</v>
      </c>
      <c r="AV10" s="469">
        <f>'07'!AX19+'07'!AX50</f>
        <v>0</v>
      </c>
      <c r="AW10" s="469">
        <f>'07'!AY19+'07'!AY50</f>
        <v>0</v>
      </c>
      <c r="AX10" s="469">
        <f>'07'!AZ19+'07'!AZ50</f>
        <v>0</v>
      </c>
      <c r="AY10" s="469">
        <f>'07'!BA19+'07'!BA50</f>
        <v>0</v>
      </c>
      <c r="AZ10" s="469">
        <f>'07'!BB19+'07'!BB50</f>
        <v>5</v>
      </c>
      <c r="BA10" s="469">
        <f>'07'!BC19+'07'!BC50</f>
        <v>0</v>
      </c>
      <c r="BB10" s="469">
        <f>'07'!BD19+'07'!BD50</f>
        <v>0</v>
      </c>
      <c r="BC10" s="469">
        <f>'07'!BE19+'07'!BE50</f>
        <v>0</v>
      </c>
      <c r="BD10" s="469">
        <f>'07'!BF19+'07'!BF50</f>
        <v>0</v>
      </c>
      <c r="BE10" s="469">
        <f>'07'!BG19+'07'!BG50</f>
        <v>0</v>
      </c>
      <c r="BF10" s="469">
        <f>'07'!BH19+'07'!BH50</f>
        <v>0</v>
      </c>
      <c r="BG10" s="469">
        <f>'07'!BI19+'07'!BI50</f>
        <v>2.2999999999999998</v>
      </c>
      <c r="BH10" s="469">
        <f>'07'!BJ19+'07'!BJ50</f>
        <v>2.2999999999999998</v>
      </c>
      <c r="BI10" s="469">
        <f>'07'!BK19+'07'!BK50</f>
        <v>0.8</v>
      </c>
      <c r="BJ10" s="469">
        <f>'07'!BL19+'07'!BL50</f>
        <v>1.4</v>
      </c>
      <c r="BK10" s="469">
        <f>'07'!BM19+'07'!BM50</f>
        <v>0</v>
      </c>
      <c r="BL10" s="469">
        <f>'07'!BN19+'07'!BN50</f>
        <v>0</v>
      </c>
      <c r="BM10" s="469">
        <f>'07'!BO19+'07'!BO50</f>
        <v>1.7</v>
      </c>
      <c r="BN10" s="469">
        <f>'07'!BP19+'07'!BP50</f>
        <v>0</v>
      </c>
      <c r="BO10" s="469">
        <f>'07'!BQ19+'07'!BQ50</f>
        <v>0</v>
      </c>
      <c r="BP10" s="469">
        <f>'07'!BR19+'07'!BR50</f>
        <v>0</v>
      </c>
      <c r="BQ10" s="469">
        <f>'07'!BS19+'07'!BS50</f>
        <v>0</v>
      </c>
      <c r="BR10" s="469">
        <f>'07'!BT19+'07'!BT50</f>
        <v>0</v>
      </c>
      <c r="BS10" s="469">
        <f>'07'!BU19+'07'!BU50</f>
        <v>0</v>
      </c>
      <c r="BT10" s="469">
        <f>'07'!BV19+'07'!BV50</f>
        <v>24.5</v>
      </c>
      <c r="BU10" s="469">
        <f>'07'!BW19+'07'!BW50</f>
        <v>0</v>
      </c>
      <c r="BV10" s="469">
        <f>'07'!BX19+'07'!BX50</f>
        <v>8</v>
      </c>
      <c r="BW10" s="469">
        <f>'07'!BY19+'07'!BY50</f>
        <v>0</v>
      </c>
      <c r="BX10" s="469">
        <f>'07'!BZ19+'07'!BZ50</f>
        <v>3</v>
      </c>
      <c r="BY10" s="470">
        <f>'07'!C21+'07'!C52</f>
        <v>14884</v>
      </c>
    </row>
    <row r="11" spans="1:77" ht="15">
      <c r="A11" s="102">
        <f>'Итог.вед.(ПРИХОД)'!A11</f>
        <v>45573</v>
      </c>
      <c r="B11" s="469">
        <f>'08'!D19+'08'!D50</f>
        <v>0</v>
      </c>
      <c r="C11" s="469">
        <f>'08'!E19+'08'!E50</f>
        <v>0</v>
      </c>
      <c r="D11" s="469">
        <f>'08'!F19+'08'!F50</f>
        <v>0</v>
      </c>
      <c r="E11" s="469">
        <f>'08'!G19+'08'!G50</f>
        <v>0</v>
      </c>
      <c r="F11" s="469">
        <f>'08'!H19+'08'!H50</f>
        <v>0</v>
      </c>
      <c r="G11" s="469">
        <f>'08'!I19+'08'!I50</f>
        <v>0</v>
      </c>
      <c r="H11" s="469">
        <f>'08'!J19+'08'!J50</f>
        <v>0</v>
      </c>
      <c r="I11" s="469">
        <f>'08'!K19+'08'!K50</f>
        <v>0</v>
      </c>
      <c r="J11" s="469">
        <f>'08'!L19+'08'!L50</f>
        <v>1.38</v>
      </c>
      <c r="K11" s="469">
        <f>'08'!M19+'08'!M50</f>
        <v>0</v>
      </c>
      <c r="L11" s="469">
        <f>'08'!N19+'08'!N50</f>
        <v>0.48299999999999998</v>
      </c>
      <c r="M11" s="469">
        <f>'08'!O19+'08'!O50</f>
        <v>0</v>
      </c>
      <c r="N11" s="469">
        <f>'08'!P19+'08'!P50</f>
        <v>0</v>
      </c>
      <c r="O11" s="469">
        <f>'08'!Q19+'08'!Q50</f>
        <v>100</v>
      </c>
      <c r="P11" s="469">
        <f>'08'!R19+'08'!R50</f>
        <v>0</v>
      </c>
      <c r="Q11" s="469">
        <f>'08'!S19+'08'!S50</f>
        <v>0</v>
      </c>
      <c r="R11" s="469">
        <f>'08'!T19+'08'!T50</f>
        <v>0</v>
      </c>
      <c r="S11" s="469">
        <f>'08'!U19+'08'!U50</f>
        <v>0</v>
      </c>
      <c r="T11" s="469">
        <f>'08'!V19+'08'!V50</f>
        <v>2.5</v>
      </c>
      <c r="U11" s="469">
        <f>'08'!W19+'08'!W50</f>
        <v>0</v>
      </c>
      <c r="V11" s="469">
        <f>'08'!X19+'08'!X50</f>
        <v>0</v>
      </c>
      <c r="W11" s="469">
        <f>'08'!Y19+'08'!Y50</f>
        <v>0</v>
      </c>
      <c r="X11" s="469">
        <f>'08'!Z19+'08'!Z50</f>
        <v>0</v>
      </c>
      <c r="Y11" s="469">
        <f>'08'!AA19+'08'!AA50</f>
        <v>40</v>
      </c>
      <c r="Z11" s="469">
        <f>'08'!AB19+'08'!AB50</f>
        <v>0</v>
      </c>
      <c r="AA11" s="469">
        <f>'08'!AC19+'08'!AC50</f>
        <v>0</v>
      </c>
      <c r="AB11" s="469">
        <f>'08'!AD19+'08'!AD50</f>
        <v>0</v>
      </c>
      <c r="AC11" s="469">
        <f>'08'!AE19+'08'!AE50</f>
        <v>0</v>
      </c>
      <c r="AD11" s="469">
        <f>'08'!AF19+'08'!AF50</f>
        <v>0</v>
      </c>
      <c r="AE11" s="469">
        <f>'08'!AG19+'08'!AG50</f>
        <v>0</v>
      </c>
      <c r="AF11" s="469">
        <f>'08'!AH19+'08'!AH50</f>
        <v>0</v>
      </c>
      <c r="AG11" s="469">
        <f>'08'!AI19+'08'!AI50</f>
        <v>0</v>
      </c>
      <c r="AH11" s="469">
        <f>'08'!AJ19+'08'!AJ50</f>
        <v>0</v>
      </c>
      <c r="AI11" s="469">
        <f>'08'!AK19+'08'!AK50</f>
        <v>0</v>
      </c>
      <c r="AJ11" s="469">
        <f>'08'!AL19+'08'!AL50</f>
        <v>0</v>
      </c>
      <c r="AK11" s="469">
        <f>'08'!AM19+'08'!AM50</f>
        <v>0</v>
      </c>
      <c r="AL11" s="469">
        <f>'08'!AN19+'08'!AN50</f>
        <v>7.8</v>
      </c>
      <c r="AM11" s="469">
        <f>'08'!AO19+'08'!AO50</f>
        <v>0</v>
      </c>
      <c r="AN11" s="469">
        <f>'08'!AP19+'08'!AP50</f>
        <v>0</v>
      </c>
      <c r="AO11" s="469">
        <f>'08'!AQ19+'08'!AQ50</f>
        <v>0</v>
      </c>
      <c r="AP11" s="469">
        <f>'08'!AR19+'08'!AR50</f>
        <v>0</v>
      </c>
      <c r="AQ11" s="469">
        <f>'08'!AS19+'08'!AS50</f>
        <v>0</v>
      </c>
      <c r="AR11" s="469">
        <f>'08'!AT19+'08'!AT50</f>
        <v>0</v>
      </c>
      <c r="AS11" s="469">
        <f>'08'!AU19+'08'!AU50</f>
        <v>0</v>
      </c>
      <c r="AT11" s="469">
        <f>'08'!AV19+'08'!AV50</f>
        <v>0</v>
      </c>
      <c r="AU11" s="469">
        <f>'08'!AW19+'08'!AW50</f>
        <v>0</v>
      </c>
      <c r="AV11" s="469">
        <f>'08'!AX19+'08'!AX50</f>
        <v>0.7</v>
      </c>
      <c r="AW11" s="469">
        <f>'08'!AY19+'08'!AY50</f>
        <v>0</v>
      </c>
      <c r="AX11" s="469">
        <f>'08'!AZ19+'08'!AZ50</f>
        <v>0</v>
      </c>
      <c r="AY11" s="469">
        <f>'08'!BA19+'08'!BA50</f>
        <v>0</v>
      </c>
      <c r="AZ11" s="469">
        <f>'08'!BB19+'08'!BB50</f>
        <v>11</v>
      </c>
      <c r="BA11" s="469">
        <f>'08'!BC19+'08'!BC50</f>
        <v>0</v>
      </c>
      <c r="BB11" s="469">
        <f>'08'!BD19+'08'!BD50</f>
        <v>0</v>
      </c>
      <c r="BC11" s="469">
        <f>'08'!BE19+'08'!BE50</f>
        <v>0</v>
      </c>
      <c r="BD11" s="469">
        <f>'08'!BF19+'08'!BF50</f>
        <v>0</v>
      </c>
      <c r="BE11" s="469">
        <f>'08'!BG19+'08'!BG50</f>
        <v>0</v>
      </c>
      <c r="BF11" s="469">
        <f>'08'!BH19+'08'!BH50</f>
        <v>0</v>
      </c>
      <c r="BG11" s="469">
        <f>'08'!BI19+'08'!BI50</f>
        <v>3</v>
      </c>
      <c r="BH11" s="469">
        <f>'08'!BJ19+'08'!BJ50</f>
        <v>1.8</v>
      </c>
      <c r="BI11" s="469">
        <f>'08'!BK19+'08'!BK50</f>
        <v>1.9</v>
      </c>
      <c r="BJ11" s="469">
        <f>'08'!BL19+'08'!BL50</f>
        <v>3.8</v>
      </c>
      <c r="BK11" s="469">
        <f>'08'!BM19+'08'!BM50</f>
        <v>0</v>
      </c>
      <c r="BL11" s="469">
        <f>'08'!BN19+'08'!BN50</f>
        <v>0</v>
      </c>
      <c r="BM11" s="469">
        <f>'08'!BO19+'08'!BO50</f>
        <v>0</v>
      </c>
      <c r="BN11" s="469">
        <f>'08'!BP19+'08'!BP50</f>
        <v>12</v>
      </c>
      <c r="BO11" s="469">
        <f>'08'!BQ19+'08'!BQ50</f>
        <v>0</v>
      </c>
      <c r="BP11" s="469">
        <f>'08'!BR19+'08'!BR50</f>
        <v>0</v>
      </c>
      <c r="BQ11" s="469">
        <f>'08'!BS19+'08'!BS50</f>
        <v>0</v>
      </c>
      <c r="BR11" s="469">
        <f>'08'!BT19+'08'!BT50</f>
        <v>0</v>
      </c>
      <c r="BS11" s="469">
        <f>'08'!BU19+'08'!BU50</f>
        <v>0</v>
      </c>
      <c r="BT11" s="469">
        <f>'08'!BV19+'08'!BV50</f>
        <v>23.3</v>
      </c>
      <c r="BU11" s="469">
        <f>'08'!BW19+'08'!BW50</f>
        <v>0</v>
      </c>
      <c r="BV11" s="469">
        <f>'08'!BX19+'08'!BX50</f>
        <v>8</v>
      </c>
      <c r="BW11" s="469">
        <f>'08'!BY19+'08'!BY50</f>
        <v>0</v>
      </c>
      <c r="BX11" s="469">
        <f>'08'!BZ19+'08'!BZ50</f>
        <v>0</v>
      </c>
      <c r="BY11" s="470">
        <f>'08'!C21+'08'!C52</f>
        <v>14884</v>
      </c>
    </row>
    <row r="12" spans="1:77" ht="15">
      <c r="A12" s="102">
        <f>'Итог.вед.(ПРИХОД)'!A12</f>
        <v>45574</v>
      </c>
      <c r="B12" s="469">
        <f>'09'!D19+'09'!D50</f>
        <v>0</v>
      </c>
      <c r="C12" s="469">
        <f>'09'!E19+'09'!E50</f>
        <v>0</v>
      </c>
      <c r="D12" s="469">
        <f>'09'!F19+'09'!F50</f>
        <v>0</v>
      </c>
      <c r="E12" s="469">
        <f>'09'!G19+'09'!G50</f>
        <v>0</v>
      </c>
      <c r="F12" s="469">
        <f>'09'!H19+'09'!H50</f>
        <v>0</v>
      </c>
      <c r="G12" s="469">
        <f>'09'!I19+'09'!I50</f>
        <v>0</v>
      </c>
      <c r="H12" s="469">
        <f>'09'!J19+'09'!J50</f>
        <v>5</v>
      </c>
      <c r="I12" s="469">
        <f>'09'!K19+'09'!K50</f>
        <v>0</v>
      </c>
      <c r="J12" s="469">
        <f>'09'!L19+'09'!L50</f>
        <v>1.23</v>
      </c>
      <c r="K12" s="469">
        <f>'09'!M19+'09'!M50</f>
        <v>1.2</v>
      </c>
      <c r="L12" s="469">
        <f>'09'!N19+'09'!N50</f>
        <v>0.44799999999999995</v>
      </c>
      <c r="M12" s="469">
        <f>'09'!O19+'09'!O50</f>
        <v>0</v>
      </c>
      <c r="N12" s="469">
        <f>'09'!P19+'09'!P50</f>
        <v>0.1</v>
      </c>
      <c r="O12" s="469">
        <f>'09'!Q19+'09'!Q50</f>
        <v>0</v>
      </c>
      <c r="P12" s="469">
        <f>'09'!R19+'09'!R50</f>
        <v>2</v>
      </c>
      <c r="Q12" s="469">
        <f>'09'!S19+'09'!S50</f>
        <v>0</v>
      </c>
      <c r="R12" s="469">
        <f>'09'!T19+'09'!T50</f>
        <v>0</v>
      </c>
      <c r="S12" s="469">
        <f>'09'!U19+'09'!U50</f>
        <v>0</v>
      </c>
      <c r="T12" s="469">
        <f>'09'!V19+'09'!V50</f>
        <v>0</v>
      </c>
      <c r="U12" s="469">
        <f>'09'!W19+'09'!W50</f>
        <v>2.6</v>
      </c>
      <c r="V12" s="469">
        <f>'09'!X19+'09'!X50</f>
        <v>0</v>
      </c>
      <c r="W12" s="469">
        <f>'09'!Y19+'09'!Y50</f>
        <v>0</v>
      </c>
      <c r="X12" s="469">
        <f>'09'!Z19+'09'!Z50</f>
        <v>0</v>
      </c>
      <c r="Y12" s="469">
        <f>'09'!AA19+'09'!AA50</f>
        <v>20</v>
      </c>
      <c r="Z12" s="469">
        <f>'09'!AB19+'09'!AB50</f>
        <v>0</v>
      </c>
      <c r="AA12" s="469">
        <f>'09'!AC19+'09'!AC50</f>
        <v>0.3</v>
      </c>
      <c r="AB12" s="469">
        <f>'09'!AD19+'09'!AD50</f>
        <v>0</v>
      </c>
      <c r="AC12" s="469">
        <f>'09'!AE19+'09'!AE50</f>
        <v>0</v>
      </c>
      <c r="AD12" s="469">
        <f>'09'!AF19+'09'!AF50</f>
        <v>0</v>
      </c>
      <c r="AE12" s="469">
        <f>'09'!AG19+'09'!AG50</f>
        <v>6</v>
      </c>
      <c r="AF12" s="469">
        <f>'09'!AH19+'09'!AH50</f>
        <v>0</v>
      </c>
      <c r="AG12" s="469">
        <f>'09'!AI19+'09'!AI50</f>
        <v>0</v>
      </c>
      <c r="AH12" s="469">
        <f>'09'!AJ19+'09'!AJ50</f>
        <v>0</v>
      </c>
      <c r="AI12" s="469">
        <f>'09'!AK19+'09'!AK50</f>
        <v>0</v>
      </c>
      <c r="AJ12" s="469">
        <f>'09'!AL19+'09'!AL50</f>
        <v>0</v>
      </c>
      <c r="AK12" s="469">
        <f>'09'!AM19+'09'!AM50</f>
        <v>0</v>
      </c>
      <c r="AL12" s="469">
        <f>'09'!AN19+'09'!AN50</f>
        <v>0</v>
      </c>
      <c r="AM12" s="469">
        <f>'09'!AO19+'09'!AO50</f>
        <v>0</v>
      </c>
      <c r="AN12" s="469">
        <f>'09'!AP19+'09'!AP50</f>
        <v>0</v>
      </c>
      <c r="AO12" s="469">
        <f>'09'!AQ19+'09'!AQ50</f>
        <v>0</v>
      </c>
      <c r="AP12" s="469">
        <f>'09'!AR19+'09'!AR50</f>
        <v>0</v>
      </c>
      <c r="AQ12" s="469">
        <f>'09'!AS19+'09'!AS50</f>
        <v>0</v>
      </c>
      <c r="AR12" s="469">
        <f>'09'!AT19+'09'!AT50</f>
        <v>1.3</v>
      </c>
      <c r="AS12" s="469">
        <f>'09'!AU19+'09'!AU50</f>
        <v>0</v>
      </c>
      <c r="AT12" s="469">
        <f>'09'!AV19+'09'!AV50</f>
        <v>0</v>
      </c>
      <c r="AU12" s="469">
        <f>'09'!AW19+'09'!AW50</f>
        <v>0</v>
      </c>
      <c r="AV12" s="469">
        <f>'09'!AX19+'09'!AX50</f>
        <v>0</v>
      </c>
      <c r="AW12" s="469">
        <f>'09'!AY19+'09'!AY50</f>
        <v>0</v>
      </c>
      <c r="AX12" s="469">
        <f>'09'!AZ19+'09'!AZ50</f>
        <v>0</v>
      </c>
      <c r="AY12" s="469">
        <f>'09'!BA19+'09'!BA50</f>
        <v>0</v>
      </c>
      <c r="AZ12" s="469">
        <f>'09'!BB19+'09'!BB50</f>
        <v>6</v>
      </c>
      <c r="BA12" s="469">
        <f>'09'!BC19+'09'!BC50</f>
        <v>0</v>
      </c>
      <c r="BB12" s="469">
        <f>'09'!BD19+'09'!BD50</f>
        <v>0</v>
      </c>
      <c r="BC12" s="469">
        <f>'09'!BE19+'09'!BE50</f>
        <v>0</v>
      </c>
      <c r="BD12" s="469">
        <f>'09'!BF19+'09'!BF50</f>
        <v>0</v>
      </c>
      <c r="BE12" s="469">
        <f>'09'!BG19+'09'!BG50</f>
        <v>0</v>
      </c>
      <c r="BF12" s="469">
        <f>'09'!BH19+'09'!BH50</f>
        <v>0</v>
      </c>
      <c r="BG12" s="469">
        <f>'09'!BI19+'09'!BI50</f>
        <v>0</v>
      </c>
      <c r="BH12" s="469">
        <f>'09'!BJ19+'09'!BJ50</f>
        <v>2.9</v>
      </c>
      <c r="BI12" s="469">
        <f>'09'!BK19+'09'!BK50</f>
        <v>0.7</v>
      </c>
      <c r="BJ12" s="469">
        <f>'09'!BL19+'09'!BL50</f>
        <v>1</v>
      </c>
      <c r="BK12" s="469">
        <f>'09'!BM19+'09'!BM50</f>
        <v>0</v>
      </c>
      <c r="BL12" s="469">
        <f>'09'!BN19+'09'!BN50</f>
        <v>0</v>
      </c>
      <c r="BM12" s="469">
        <f>'09'!BO19+'09'!BO50</f>
        <v>0</v>
      </c>
      <c r="BN12" s="469">
        <f>'09'!BP19+'09'!BP50</f>
        <v>0</v>
      </c>
      <c r="BO12" s="469">
        <f>'09'!BQ19+'09'!BQ50</f>
        <v>0</v>
      </c>
      <c r="BP12" s="469">
        <f>'09'!BR19+'09'!BR50</f>
        <v>0</v>
      </c>
      <c r="BQ12" s="469">
        <f>'09'!BS19+'09'!BS50</f>
        <v>0</v>
      </c>
      <c r="BR12" s="469">
        <f>'09'!BT19+'09'!BT50</f>
        <v>0</v>
      </c>
      <c r="BS12" s="469">
        <f>'09'!BU19+'09'!BU50</f>
        <v>0</v>
      </c>
      <c r="BT12" s="469">
        <f>'09'!BV19+'09'!BV50</f>
        <v>0</v>
      </c>
      <c r="BU12" s="469">
        <f>'09'!BW19+'09'!BW50</f>
        <v>12</v>
      </c>
      <c r="BV12" s="469">
        <f>'09'!BX19+'09'!BX50</f>
        <v>8</v>
      </c>
      <c r="BW12" s="469">
        <f>'09'!BY19+'09'!BY50</f>
        <v>0</v>
      </c>
      <c r="BX12" s="469">
        <f>'09'!BZ19+'09'!BZ50</f>
        <v>3</v>
      </c>
      <c r="BY12" s="470">
        <f>'09'!C21+'09'!C52</f>
        <v>14884</v>
      </c>
    </row>
    <row r="13" spans="1:77" ht="15">
      <c r="A13" s="102">
        <f>'Итог.вед.(ПРИХОД)'!A13</f>
        <v>45575</v>
      </c>
      <c r="B13" s="469">
        <f>'10'!D19+'10'!D50</f>
        <v>0</v>
      </c>
      <c r="C13" s="469">
        <f>'10'!E19+'10'!E50</f>
        <v>6</v>
      </c>
      <c r="D13" s="469">
        <f>'10'!F19+'10'!F50</f>
        <v>0</v>
      </c>
      <c r="E13" s="469">
        <f>'10'!G19+'10'!G50</f>
        <v>0</v>
      </c>
      <c r="F13" s="469">
        <f>'10'!H19+'10'!H50</f>
        <v>0</v>
      </c>
      <c r="G13" s="469">
        <f>'10'!I19+'10'!I50</f>
        <v>0</v>
      </c>
      <c r="H13" s="469">
        <f>'10'!J19+'10'!J50</f>
        <v>4.5</v>
      </c>
      <c r="I13" s="469">
        <f>'10'!K19+'10'!K50</f>
        <v>0</v>
      </c>
      <c r="J13" s="469">
        <f>'10'!L19+'10'!L50</f>
        <v>1.05</v>
      </c>
      <c r="K13" s="469">
        <f>'10'!M19+'10'!M50</f>
        <v>2.4</v>
      </c>
      <c r="L13" s="469">
        <f>'10'!N19+'10'!N50</f>
        <v>0.58499999999999996</v>
      </c>
      <c r="M13" s="469">
        <f>'10'!O19+'10'!O50</f>
        <v>0</v>
      </c>
      <c r="N13" s="469">
        <f>'10'!P19+'10'!P50</f>
        <v>0.2</v>
      </c>
      <c r="O13" s="469">
        <f>'10'!Q19+'10'!Q50</f>
        <v>100</v>
      </c>
      <c r="P13" s="469">
        <f>'10'!R19+'10'!R50</f>
        <v>0</v>
      </c>
      <c r="Q13" s="469">
        <f>'10'!S19+'10'!S50</f>
        <v>0</v>
      </c>
      <c r="R13" s="469">
        <f>'10'!T19+'10'!T50</f>
        <v>0</v>
      </c>
      <c r="S13" s="469">
        <f>'10'!U19+'10'!U50</f>
        <v>0</v>
      </c>
      <c r="T13" s="469">
        <f>'10'!V19+'10'!V50</f>
        <v>0</v>
      </c>
      <c r="U13" s="469">
        <f>'10'!W19+'10'!W50</f>
        <v>2.5</v>
      </c>
      <c r="V13" s="469">
        <f>'10'!X19+'10'!X50</f>
        <v>0</v>
      </c>
      <c r="W13" s="469">
        <f>'10'!Y19+'10'!Y50</f>
        <v>0</v>
      </c>
      <c r="X13" s="469">
        <f>'10'!Z19+'10'!Z50</f>
        <v>0</v>
      </c>
      <c r="Y13" s="469">
        <f>'10'!AA19+'10'!AA50</f>
        <v>0</v>
      </c>
      <c r="Z13" s="469">
        <f>'10'!AB19+'10'!AB50</f>
        <v>0</v>
      </c>
      <c r="AA13" s="469">
        <f>'10'!AC19+'10'!AC50</f>
        <v>0.3</v>
      </c>
      <c r="AB13" s="469">
        <f>'10'!AD19+'10'!AD50</f>
        <v>0</v>
      </c>
      <c r="AC13" s="469">
        <f>'10'!AE19+'10'!AE50</f>
        <v>0</v>
      </c>
      <c r="AD13" s="469">
        <f>'10'!AF19+'10'!AF50</f>
        <v>2.8</v>
      </c>
      <c r="AE13" s="469">
        <f>'10'!AG19+'10'!AG50</f>
        <v>0</v>
      </c>
      <c r="AF13" s="469">
        <f>'10'!AH19+'10'!AH50</f>
        <v>0</v>
      </c>
      <c r="AG13" s="469">
        <f>'10'!AI19+'10'!AI50</f>
        <v>0</v>
      </c>
      <c r="AH13" s="469">
        <f>'10'!AJ19+'10'!AJ50</f>
        <v>0</v>
      </c>
      <c r="AI13" s="469">
        <f>'10'!AK19+'10'!AK50</f>
        <v>0</v>
      </c>
      <c r="AJ13" s="469">
        <f>'10'!AL19+'10'!AL50</f>
        <v>0</v>
      </c>
      <c r="AK13" s="469">
        <f>'10'!AM19+'10'!AM50</f>
        <v>0</v>
      </c>
      <c r="AL13" s="469">
        <f>'10'!AN19+'10'!AN50</f>
        <v>0</v>
      </c>
      <c r="AM13" s="469">
        <f>'10'!AO19+'10'!AO50</f>
        <v>0</v>
      </c>
      <c r="AN13" s="469">
        <f>'10'!AP19+'10'!AP50</f>
        <v>0</v>
      </c>
      <c r="AO13" s="469">
        <f>'10'!AQ19+'10'!AQ50</f>
        <v>0</v>
      </c>
      <c r="AP13" s="469">
        <f>'10'!AR19+'10'!AR50</f>
        <v>0</v>
      </c>
      <c r="AQ13" s="469">
        <f>'10'!AS19+'10'!AS50</f>
        <v>0</v>
      </c>
      <c r="AR13" s="469">
        <f>'10'!AT19+'10'!AT50</f>
        <v>1.2</v>
      </c>
      <c r="AS13" s="469">
        <f>'10'!AU19+'10'!AU50</f>
        <v>0</v>
      </c>
      <c r="AT13" s="469">
        <f>'10'!AV19+'10'!AV50</f>
        <v>6.5</v>
      </c>
      <c r="AU13" s="469">
        <f>'10'!AW19+'10'!AW50</f>
        <v>0</v>
      </c>
      <c r="AV13" s="469">
        <f>'10'!AX19+'10'!AX50</f>
        <v>0</v>
      </c>
      <c r="AW13" s="469">
        <f>'10'!AY19+'10'!AY50</f>
        <v>0</v>
      </c>
      <c r="AX13" s="469">
        <f>'10'!AZ19+'10'!AZ50</f>
        <v>6</v>
      </c>
      <c r="AY13" s="469">
        <f>'10'!BA19+'10'!BA50</f>
        <v>0</v>
      </c>
      <c r="AZ13" s="469">
        <f>'10'!BB19+'10'!BB50</f>
        <v>0</v>
      </c>
      <c r="BA13" s="469">
        <f>'10'!BC19+'10'!BC50</f>
        <v>0</v>
      </c>
      <c r="BB13" s="469">
        <f>'10'!BD19+'10'!BD50</f>
        <v>0</v>
      </c>
      <c r="BC13" s="469">
        <f>'10'!BE19+'10'!BE50</f>
        <v>0</v>
      </c>
      <c r="BD13" s="469">
        <f>'10'!BF19+'10'!BF50</f>
        <v>0</v>
      </c>
      <c r="BE13" s="469">
        <f>'10'!BG19+'10'!BG50</f>
        <v>0</v>
      </c>
      <c r="BF13" s="469">
        <f>'10'!BH19+'10'!BH50</f>
        <v>0</v>
      </c>
      <c r="BG13" s="469">
        <f>'10'!BI19+'10'!BI50</f>
        <v>0</v>
      </c>
      <c r="BH13" s="469">
        <f>'10'!BJ19+'10'!BJ50</f>
        <v>21.9</v>
      </c>
      <c r="BI13" s="469">
        <f>'10'!BK19+'10'!BK50</f>
        <v>0.7</v>
      </c>
      <c r="BJ13" s="469">
        <f>'10'!BL19+'10'!BL50</f>
        <v>1.3</v>
      </c>
      <c r="BK13" s="469">
        <f>'10'!BM19+'10'!BM50</f>
        <v>0</v>
      </c>
      <c r="BL13" s="469">
        <f>'10'!BN19+'10'!BN50</f>
        <v>0</v>
      </c>
      <c r="BM13" s="469">
        <f>'10'!BO19+'10'!BO50</f>
        <v>0</v>
      </c>
      <c r="BN13" s="469">
        <f>'10'!BP19+'10'!BP50</f>
        <v>0</v>
      </c>
      <c r="BO13" s="469">
        <f>'10'!BQ19+'10'!BQ50</f>
        <v>0</v>
      </c>
      <c r="BP13" s="469">
        <f>'10'!BR19+'10'!BR50</f>
        <v>0</v>
      </c>
      <c r="BQ13" s="469">
        <f>'10'!BS19+'10'!BS50</f>
        <v>0</v>
      </c>
      <c r="BR13" s="469">
        <f>'10'!BT19+'10'!BT50</f>
        <v>0</v>
      </c>
      <c r="BS13" s="469">
        <f>'10'!BU19+'10'!BU50</f>
        <v>0</v>
      </c>
      <c r="BT13" s="469">
        <f>'10'!BV19+'10'!BV50</f>
        <v>23.2</v>
      </c>
      <c r="BU13" s="469">
        <f>'10'!BW19+'10'!BW50</f>
        <v>0</v>
      </c>
      <c r="BV13" s="469">
        <f>'10'!BX19+'10'!BX50</f>
        <v>8</v>
      </c>
      <c r="BW13" s="469">
        <f>'10'!BY19+'10'!BY50</f>
        <v>0</v>
      </c>
      <c r="BX13" s="469">
        <f>'10'!BZ19+'10'!BZ50</f>
        <v>0</v>
      </c>
      <c r="BY13" s="470">
        <f>'10'!C21+'10'!C52</f>
        <v>14884</v>
      </c>
    </row>
    <row r="14" spans="1:77" ht="15">
      <c r="A14" s="102">
        <f>'Итог.вед.(ПРИХОД)'!A14</f>
        <v>45576</v>
      </c>
      <c r="B14" s="469">
        <f>'11'!D19+'11'!D50</f>
        <v>0</v>
      </c>
      <c r="C14" s="469">
        <f>'11'!E19+'11'!E50</f>
        <v>0</v>
      </c>
      <c r="D14" s="469">
        <f>'11'!F19+'11'!F50</f>
        <v>0</v>
      </c>
      <c r="E14" s="469">
        <f>'11'!G19+'11'!G50</f>
        <v>0</v>
      </c>
      <c r="F14" s="469">
        <f>'11'!H19+'11'!H50</f>
        <v>0</v>
      </c>
      <c r="G14" s="469">
        <f>'11'!I19+'11'!I50</f>
        <v>0</v>
      </c>
      <c r="H14" s="469">
        <f>'11'!J19+'11'!J50</f>
        <v>0</v>
      </c>
      <c r="I14" s="469">
        <f>'11'!K19+'11'!K50</f>
        <v>0</v>
      </c>
      <c r="J14" s="469">
        <f>'11'!L19+'11'!L50</f>
        <v>1.7800000000000002</v>
      </c>
      <c r="K14" s="469">
        <f>'11'!M19+'11'!M50</f>
        <v>1.4</v>
      </c>
      <c r="L14" s="469">
        <f>'11'!N19+'11'!N50</f>
        <v>0.48299999999999998</v>
      </c>
      <c r="M14" s="469">
        <f>'11'!O19+'11'!O50</f>
        <v>0</v>
      </c>
      <c r="N14" s="469">
        <f>'11'!P19+'11'!P50</f>
        <v>0.1</v>
      </c>
      <c r="O14" s="469">
        <f>'11'!Q19+'11'!Q50</f>
        <v>100</v>
      </c>
      <c r="P14" s="469">
        <f>'11'!R19+'11'!R50</f>
        <v>2</v>
      </c>
      <c r="Q14" s="469">
        <f>'11'!S19+'11'!S50</f>
        <v>0</v>
      </c>
      <c r="R14" s="469">
        <f>'11'!T19+'11'!T50</f>
        <v>0</v>
      </c>
      <c r="S14" s="469">
        <f>'11'!U19+'11'!U50</f>
        <v>0</v>
      </c>
      <c r="T14" s="469">
        <f>'11'!V19+'11'!V50</f>
        <v>2.1</v>
      </c>
      <c r="U14" s="469">
        <f>'11'!W19+'11'!W50</f>
        <v>0</v>
      </c>
      <c r="V14" s="469">
        <f>'11'!X19+'11'!X50</f>
        <v>0</v>
      </c>
      <c r="W14" s="469">
        <f>'11'!Y19+'11'!Y50</f>
        <v>0</v>
      </c>
      <c r="X14" s="469">
        <f>'11'!Z19+'11'!Z50</f>
        <v>0</v>
      </c>
      <c r="Y14" s="469">
        <f>'11'!AA19+'11'!AA50</f>
        <v>20</v>
      </c>
      <c r="Z14" s="469">
        <f>'11'!AB19+'11'!AB50</f>
        <v>0</v>
      </c>
      <c r="AA14" s="469">
        <f>'11'!AC19+'11'!AC50</f>
        <v>0.8</v>
      </c>
      <c r="AB14" s="469">
        <f>'11'!AD19+'11'!AD50</f>
        <v>0</v>
      </c>
      <c r="AC14" s="469">
        <f>'11'!AE19+'11'!AE50</f>
        <v>0</v>
      </c>
      <c r="AD14" s="469">
        <f>'11'!AF19+'11'!AF50</f>
        <v>0</v>
      </c>
      <c r="AE14" s="469">
        <f>'11'!AG19+'11'!AG50</f>
        <v>0</v>
      </c>
      <c r="AF14" s="469">
        <f>'11'!AH19+'11'!AH50</f>
        <v>0</v>
      </c>
      <c r="AG14" s="469">
        <f>'11'!AI19+'11'!AI50</f>
        <v>0</v>
      </c>
      <c r="AH14" s="469">
        <f>'11'!AJ19+'11'!AJ50</f>
        <v>0</v>
      </c>
      <c r="AI14" s="469">
        <f>'11'!AK19+'11'!AK50</f>
        <v>0</v>
      </c>
      <c r="AJ14" s="469">
        <f>'11'!AL19+'11'!AL50</f>
        <v>6</v>
      </c>
      <c r="AK14" s="469">
        <f>'11'!AM19+'11'!AM50</f>
        <v>0</v>
      </c>
      <c r="AL14" s="469">
        <f>'11'!AN19+'11'!AN50</f>
        <v>2.2000000000000002</v>
      </c>
      <c r="AM14" s="469">
        <f>'11'!AO19+'11'!AO50</f>
        <v>0</v>
      </c>
      <c r="AN14" s="469">
        <f>'11'!AP19+'11'!AP50</f>
        <v>0</v>
      </c>
      <c r="AO14" s="469">
        <f>'11'!AQ19+'11'!AQ50</f>
        <v>0</v>
      </c>
      <c r="AP14" s="469">
        <f>'11'!AR19+'11'!AR50</f>
        <v>0</v>
      </c>
      <c r="AQ14" s="469">
        <f>'11'!AS19+'11'!AS50</f>
        <v>0</v>
      </c>
      <c r="AR14" s="469">
        <f>'11'!AT19+'11'!AT50</f>
        <v>0.6</v>
      </c>
      <c r="AS14" s="469">
        <f>'11'!AU19+'11'!AU50</f>
        <v>0</v>
      </c>
      <c r="AT14" s="469">
        <f>'11'!AV19+'11'!AV50</f>
        <v>6</v>
      </c>
      <c r="AU14" s="469">
        <f>'11'!AW19+'11'!AW50</f>
        <v>0</v>
      </c>
      <c r="AV14" s="469">
        <f>'11'!AX19+'11'!AX50</f>
        <v>0</v>
      </c>
      <c r="AW14" s="469">
        <f>'11'!AY19+'11'!AY50</f>
        <v>0</v>
      </c>
      <c r="AX14" s="469">
        <f>'11'!AZ19+'11'!AZ50</f>
        <v>0</v>
      </c>
      <c r="AY14" s="469">
        <f>'11'!BA19+'11'!BA50</f>
        <v>0</v>
      </c>
      <c r="AZ14" s="469">
        <f>'11'!BB19+'11'!BB50</f>
        <v>6.5</v>
      </c>
      <c r="BA14" s="469">
        <f>'11'!BC19+'11'!BC50</f>
        <v>0</v>
      </c>
      <c r="BB14" s="469">
        <f>'11'!BD19+'11'!BD50</f>
        <v>0</v>
      </c>
      <c r="BC14" s="469">
        <f>'11'!BE19+'11'!BE50</f>
        <v>0</v>
      </c>
      <c r="BD14" s="469">
        <f>'11'!BF19+'11'!BF50</f>
        <v>0</v>
      </c>
      <c r="BE14" s="469">
        <f>'11'!BG19+'11'!BG50</f>
        <v>0</v>
      </c>
      <c r="BF14" s="469">
        <f>'11'!BH19+'11'!BH50</f>
        <v>12</v>
      </c>
      <c r="BG14" s="469">
        <f>'11'!BI19+'11'!BI50</f>
        <v>0</v>
      </c>
      <c r="BH14" s="469">
        <f>'11'!BJ19+'11'!BJ50</f>
        <v>22.1</v>
      </c>
      <c r="BI14" s="469">
        <f>'11'!BK19+'11'!BK50</f>
        <v>2.8</v>
      </c>
      <c r="BJ14" s="469">
        <f>'11'!BL19+'11'!BL50</f>
        <v>2.8</v>
      </c>
      <c r="BK14" s="469">
        <f>'11'!BM19+'11'!BM50</f>
        <v>0</v>
      </c>
      <c r="BL14" s="469">
        <f>'11'!BN19+'11'!BN50</f>
        <v>0</v>
      </c>
      <c r="BM14" s="469">
        <f>'11'!BO19+'11'!BO50</f>
        <v>3.5</v>
      </c>
      <c r="BN14" s="469">
        <f>'11'!BP19+'11'!BP50</f>
        <v>0</v>
      </c>
      <c r="BO14" s="469">
        <f>'11'!BQ19+'11'!BQ50</f>
        <v>0</v>
      </c>
      <c r="BP14" s="469">
        <f>'11'!BR19+'11'!BR50</f>
        <v>0</v>
      </c>
      <c r="BQ14" s="469">
        <f>'11'!BS19+'11'!BS50</f>
        <v>0</v>
      </c>
      <c r="BR14" s="469">
        <f>'11'!BT19+'11'!BT50</f>
        <v>0</v>
      </c>
      <c r="BS14" s="469">
        <f>'11'!BU19+'11'!BU50</f>
        <v>0</v>
      </c>
      <c r="BT14" s="469">
        <f>'11'!BV19+'11'!BV50</f>
        <v>0</v>
      </c>
      <c r="BU14" s="469">
        <f>'11'!BW19+'11'!BW50</f>
        <v>0</v>
      </c>
      <c r="BV14" s="469">
        <f>'11'!BX19+'11'!BX50</f>
        <v>8</v>
      </c>
      <c r="BW14" s="469">
        <f>'11'!BY19+'11'!BY50</f>
        <v>0</v>
      </c>
      <c r="BX14" s="469">
        <f>'11'!BZ19+'11'!BZ50</f>
        <v>0</v>
      </c>
      <c r="BY14" s="470">
        <f>'11'!C21+'11'!C52</f>
        <v>14884</v>
      </c>
    </row>
    <row r="15" spans="1:77" ht="15" customHeight="1">
      <c r="A15" s="102">
        <f>'Итог.вед.(ПРИХОД)'!A15</f>
        <v>45577</v>
      </c>
      <c r="B15" s="469">
        <f>'12'!D19+'12'!D50</f>
        <v>0</v>
      </c>
      <c r="C15" s="469">
        <f>'12'!E19+'12'!E50</f>
        <v>0</v>
      </c>
      <c r="D15" s="469">
        <f>'12'!F19+'12'!F50</f>
        <v>0</v>
      </c>
      <c r="E15" s="469">
        <f>'12'!G19+'12'!G50</f>
        <v>0</v>
      </c>
      <c r="F15" s="469">
        <f>'12'!H19+'12'!H50</f>
        <v>0</v>
      </c>
      <c r="G15" s="469">
        <f>'12'!I19+'12'!I50</f>
        <v>0</v>
      </c>
      <c r="H15" s="469">
        <f>'12'!J19+'12'!J50</f>
        <v>0</v>
      </c>
      <c r="I15" s="469">
        <f>'12'!K19+'12'!K50</f>
        <v>0</v>
      </c>
      <c r="J15" s="469">
        <f>'12'!L19+'12'!L50</f>
        <v>0</v>
      </c>
      <c r="K15" s="469">
        <f>'12'!M19+'12'!M50</f>
        <v>0</v>
      </c>
      <c r="L15" s="469">
        <f>'12'!N19+'12'!N50</f>
        <v>0</v>
      </c>
      <c r="M15" s="469">
        <f>'12'!O19+'12'!O50</f>
        <v>0</v>
      </c>
      <c r="N15" s="469">
        <f>'12'!P19+'12'!P50</f>
        <v>0</v>
      </c>
      <c r="O15" s="469">
        <f>'12'!Q19+'12'!Q50</f>
        <v>0</v>
      </c>
      <c r="P15" s="469">
        <f>'12'!R19+'12'!R50</f>
        <v>0</v>
      </c>
      <c r="Q15" s="469">
        <f>'12'!S19+'12'!S50</f>
        <v>0</v>
      </c>
      <c r="R15" s="469">
        <f>'12'!T19+'12'!T50</f>
        <v>0</v>
      </c>
      <c r="S15" s="469">
        <f>'12'!U19+'12'!U50</f>
        <v>0</v>
      </c>
      <c r="T15" s="469">
        <f>'12'!V19+'12'!V50</f>
        <v>0</v>
      </c>
      <c r="U15" s="469">
        <f>'12'!W19+'12'!W50</f>
        <v>0</v>
      </c>
      <c r="V15" s="469">
        <f>'12'!X19+'12'!X50</f>
        <v>0</v>
      </c>
      <c r="W15" s="469">
        <f>'12'!Y19+'12'!Y50</f>
        <v>0</v>
      </c>
      <c r="X15" s="469">
        <f>'12'!Z19+'12'!Z50</f>
        <v>0</v>
      </c>
      <c r="Y15" s="469">
        <f>'12'!AA19+'12'!AA50</f>
        <v>0</v>
      </c>
      <c r="Z15" s="469">
        <f>'12'!AB19+'12'!AB50</f>
        <v>0</v>
      </c>
      <c r="AA15" s="469">
        <f>'12'!AC19+'12'!AC50</f>
        <v>0</v>
      </c>
      <c r="AB15" s="469">
        <f>'12'!AD19+'12'!AD50</f>
        <v>0</v>
      </c>
      <c r="AC15" s="469">
        <f>'12'!AE19+'12'!AE50</f>
        <v>0</v>
      </c>
      <c r="AD15" s="469">
        <f>'12'!AF19+'12'!AF50</f>
        <v>0</v>
      </c>
      <c r="AE15" s="469">
        <f>'12'!AG19+'12'!AG50</f>
        <v>0</v>
      </c>
      <c r="AF15" s="469">
        <f>'12'!AH19+'12'!AH50</f>
        <v>0</v>
      </c>
      <c r="AG15" s="469">
        <f>'12'!AI19+'12'!AI50</f>
        <v>0</v>
      </c>
      <c r="AH15" s="469">
        <f>'12'!AJ19+'12'!AJ50</f>
        <v>0</v>
      </c>
      <c r="AI15" s="469">
        <f>'12'!AK19+'12'!AK50</f>
        <v>0</v>
      </c>
      <c r="AJ15" s="469">
        <f>'12'!AL19+'12'!AL50</f>
        <v>0</v>
      </c>
      <c r="AK15" s="469">
        <f>'12'!AM19+'12'!AM50</f>
        <v>0</v>
      </c>
      <c r="AL15" s="469">
        <f>'12'!AN19+'12'!AN50</f>
        <v>0</v>
      </c>
      <c r="AM15" s="469">
        <f>'12'!AO19+'12'!AO50</f>
        <v>0</v>
      </c>
      <c r="AN15" s="469">
        <f>'12'!AP19+'12'!AP50</f>
        <v>0</v>
      </c>
      <c r="AO15" s="469">
        <f>'12'!AQ19+'12'!AQ50</f>
        <v>0</v>
      </c>
      <c r="AP15" s="469">
        <f>'12'!AR19+'12'!AR50</f>
        <v>0</v>
      </c>
      <c r="AQ15" s="469">
        <f>'12'!AS19+'12'!AS50</f>
        <v>0</v>
      </c>
      <c r="AR15" s="469">
        <f>'12'!AT19+'12'!AT50</f>
        <v>0</v>
      </c>
      <c r="AS15" s="469">
        <f>'12'!AU19+'12'!AU50</f>
        <v>0</v>
      </c>
      <c r="AT15" s="469">
        <f>'12'!AV19+'12'!AV50</f>
        <v>0</v>
      </c>
      <c r="AU15" s="469">
        <f>'12'!AW19+'12'!AW50</f>
        <v>0</v>
      </c>
      <c r="AV15" s="469">
        <f>'12'!AX19+'12'!AX50</f>
        <v>0</v>
      </c>
      <c r="AW15" s="469">
        <f>'12'!AY19+'12'!AY50</f>
        <v>0</v>
      </c>
      <c r="AX15" s="469">
        <f>'12'!AZ19+'12'!AZ50</f>
        <v>0</v>
      </c>
      <c r="AY15" s="469">
        <f>'12'!BA19+'12'!BA50</f>
        <v>0</v>
      </c>
      <c r="AZ15" s="469">
        <f>'12'!BB19+'12'!BB50</f>
        <v>0</v>
      </c>
      <c r="BA15" s="469">
        <f>'12'!BC19+'12'!BC50</f>
        <v>0</v>
      </c>
      <c r="BB15" s="469">
        <f>'12'!BD19+'12'!BD50</f>
        <v>0</v>
      </c>
      <c r="BC15" s="469">
        <f>'12'!BE19+'12'!BE50</f>
        <v>0</v>
      </c>
      <c r="BD15" s="469">
        <f>'12'!BF19+'12'!BF50</f>
        <v>0</v>
      </c>
      <c r="BE15" s="469">
        <f>'12'!BG19+'12'!BG50</f>
        <v>0</v>
      </c>
      <c r="BF15" s="469">
        <f>'12'!BH19+'12'!BH50</f>
        <v>0</v>
      </c>
      <c r="BG15" s="469">
        <f>'12'!BI19+'12'!BI50</f>
        <v>0</v>
      </c>
      <c r="BH15" s="469">
        <f>'12'!BJ19+'12'!BJ50</f>
        <v>0</v>
      </c>
      <c r="BI15" s="469">
        <f>'12'!BK19+'12'!BK50</f>
        <v>0</v>
      </c>
      <c r="BJ15" s="469">
        <f>'12'!BL19+'12'!BL50</f>
        <v>0</v>
      </c>
      <c r="BK15" s="469">
        <f>'12'!BM19+'12'!BM50</f>
        <v>0</v>
      </c>
      <c r="BL15" s="469">
        <f>'12'!BN19+'12'!BN50</f>
        <v>0</v>
      </c>
      <c r="BM15" s="469">
        <f>'12'!BO19+'12'!BO50</f>
        <v>0</v>
      </c>
      <c r="BN15" s="469">
        <f>'12'!BP19+'12'!BP50</f>
        <v>0</v>
      </c>
      <c r="BO15" s="469">
        <f>'12'!BQ19+'12'!BQ50</f>
        <v>0</v>
      </c>
      <c r="BP15" s="469">
        <f>'12'!BR19+'12'!BR50</f>
        <v>0</v>
      </c>
      <c r="BQ15" s="469">
        <f>'12'!BS19+'12'!BS50</f>
        <v>0</v>
      </c>
      <c r="BR15" s="469">
        <f>'12'!BT19+'12'!BT50</f>
        <v>0</v>
      </c>
      <c r="BS15" s="469">
        <f>'12'!BU19+'12'!BU50</f>
        <v>0</v>
      </c>
      <c r="BT15" s="469">
        <f>'12'!BV19+'12'!BV50</f>
        <v>0</v>
      </c>
      <c r="BU15" s="469">
        <f>'12'!BW19+'12'!BW50</f>
        <v>0</v>
      </c>
      <c r="BV15" s="469">
        <f>'12'!BX19+'12'!BX50</f>
        <v>0</v>
      </c>
      <c r="BW15" s="469">
        <f>'12'!BY19+'12'!BY50</f>
        <v>0</v>
      </c>
      <c r="BX15" s="469">
        <f>'12'!BZ19+'12'!BZ50</f>
        <v>0</v>
      </c>
      <c r="BY15" s="470">
        <f>'12'!C21+'12'!C52</f>
        <v>0</v>
      </c>
    </row>
    <row r="16" spans="1:77" ht="15">
      <c r="A16" s="102">
        <f>'Итог.вед.(ПРИХОД)'!A16</f>
        <v>45578</v>
      </c>
      <c r="B16" s="469">
        <f>'13'!D19+'13'!D50</f>
        <v>0</v>
      </c>
      <c r="C16" s="469">
        <f>'13'!E19+'13'!E50</f>
        <v>0</v>
      </c>
      <c r="D16" s="469">
        <f>'13'!F19+'13'!F50</f>
        <v>0</v>
      </c>
      <c r="E16" s="469">
        <f>'13'!G19+'13'!G50</f>
        <v>0</v>
      </c>
      <c r="F16" s="469">
        <f>'13'!H19+'13'!H50</f>
        <v>0</v>
      </c>
      <c r="G16" s="469">
        <f>'13'!I19+'13'!I50</f>
        <v>0</v>
      </c>
      <c r="H16" s="469">
        <f>'13'!J19+'13'!J50</f>
        <v>0</v>
      </c>
      <c r="I16" s="469">
        <f>'13'!K19+'13'!K50</f>
        <v>0</v>
      </c>
      <c r="J16" s="469">
        <f>'13'!L19+'13'!L50</f>
        <v>0</v>
      </c>
      <c r="K16" s="469">
        <f>'13'!M19+'13'!M50</f>
        <v>0</v>
      </c>
      <c r="L16" s="469">
        <f>'13'!N19+'13'!N50</f>
        <v>0</v>
      </c>
      <c r="M16" s="469">
        <f>'13'!O19+'13'!O50</f>
        <v>0</v>
      </c>
      <c r="N16" s="469">
        <f>'13'!P19+'13'!P50</f>
        <v>0</v>
      </c>
      <c r="O16" s="469">
        <f>'13'!Q19+'13'!Q50</f>
        <v>0</v>
      </c>
      <c r="P16" s="469">
        <f>'13'!R19+'13'!R50</f>
        <v>0</v>
      </c>
      <c r="Q16" s="469">
        <f>'13'!S19+'13'!S50</f>
        <v>0</v>
      </c>
      <c r="R16" s="469">
        <f>'13'!T19+'13'!T50</f>
        <v>0</v>
      </c>
      <c r="S16" s="469">
        <f>'13'!U19+'13'!U50</f>
        <v>0</v>
      </c>
      <c r="T16" s="469">
        <f>'13'!V19+'13'!V50</f>
        <v>0</v>
      </c>
      <c r="U16" s="469">
        <f>'13'!W19+'13'!W50</f>
        <v>0</v>
      </c>
      <c r="V16" s="469">
        <f>'13'!X19+'13'!X50</f>
        <v>0</v>
      </c>
      <c r="W16" s="469">
        <f>'13'!Y19+'13'!Y50</f>
        <v>0</v>
      </c>
      <c r="X16" s="469">
        <f>'13'!Z19+'13'!Z50</f>
        <v>0</v>
      </c>
      <c r="Y16" s="469">
        <f>'13'!AA19+'13'!AA50</f>
        <v>0</v>
      </c>
      <c r="Z16" s="469">
        <f>'13'!AB19+'13'!AB50</f>
        <v>0</v>
      </c>
      <c r="AA16" s="469">
        <f>'13'!AC19+'13'!AC50</f>
        <v>0</v>
      </c>
      <c r="AB16" s="469">
        <f>'13'!AD19+'13'!AD50</f>
        <v>0</v>
      </c>
      <c r="AC16" s="469">
        <f>'13'!AE19+'13'!AE50</f>
        <v>0</v>
      </c>
      <c r="AD16" s="469">
        <f>'13'!AF19+'13'!AF50</f>
        <v>0</v>
      </c>
      <c r="AE16" s="469">
        <f>'13'!AG19+'13'!AG50</f>
        <v>0</v>
      </c>
      <c r="AF16" s="469">
        <f>'13'!AH19+'13'!AH50</f>
        <v>0</v>
      </c>
      <c r="AG16" s="469">
        <f>'13'!AI19+'13'!AI50</f>
        <v>0</v>
      </c>
      <c r="AH16" s="469">
        <f>'13'!AJ19+'13'!AJ50</f>
        <v>0</v>
      </c>
      <c r="AI16" s="469">
        <f>'13'!AK19+'13'!AK50</f>
        <v>0</v>
      </c>
      <c r="AJ16" s="469">
        <f>'13'!AL19+'13'!AL50</f>
        <v>0</v>
      </c>
      <c r="AK16" s="469">
        <f>'13'!AM19+'13'!AM50</f>
        <v>0</v>
      </c>
      <c r="AL16" s="469">
        <f>'13'!AN19+'13'!AN50</f>
        <v>0</v>
      </c>
      <c r="AM16" s="469">
        <f>'13'!AO19+'13'!AO50</f>
        <v>0</v>
      </c>
      <c r="AN16" s="469">
        <f>'13'!AP19+'13'!AP50</f>
        <v>0</v>
      </c>
      <c r="AO16" s="469">
        <f>'13'!AQ19+'13'!AQ50</f>
        <v>0</v>
      </c>
      <c r="AP16" s="469">
        <f>'13'!AR19+'13'!AR50</f>
        <v>0</v>
      </c>
      <c r="AQ16" s="469">
        <f>'13'!AS19+'13'!AS50</f>
        <v>0</v>
      </c>
      <c r="AR16" s="469">
        <f>'13'!AT19+'13'!AT50</f>
        <v>0</v>
      </c>
      <c r="AS16" s="469">
        <f>'13'!AU19+'13'!AU50</f>
        <v>0</v>
      </c>
      <c r="AT16" s="469">
        <f>'13'!AV19+'13'!AV50</f>
        <v>0</v>
      </c>
      <c r="AU16" s="469">
        <f>'13'!AW19+'13'!AW50</f>
        <v>0</v>
      </c>
      <c r="AV16" s="469">
        <f>'13'!AX19+'13'!AX50</f>
        <v>0</v>
      </c>
      <c r="AW16" s="469">
        <f>'13'!AY19+'13'!AY50</f>
        <v>0</v>
      </c>
      <c r="AX16" s="469">
        <f>'13'!AZ19+'13'!AZ50</f>
        <v>0</v>
      </c>
      <c r="AY16" s="469">
        <f>'13'!BA19+'13'!BA50</f>
        <v>0</v>
      </c>
      <c r="AZ16" s="469">
        <f>'13'!BB19+'13'!BB50</f>
        <v>0</v>
      </c>
      <c r="BA16" s="469">
        <f>'13'!BC19+'13'!BC50</f>
        <v>0</v>
      </c>
      <c r="BB16" s="469">
        <f>'13'!BD19+'13'!BD50</f>
        <v>0</v>
      </c>
      <c r="BC16" s="469">
        <f>'13'!BE19+'13'!BE50</f>
        <v>0</v>
      </c>
      <c r="BD16" s="469">
        <f>'13'!BF19+'13'!BF50</f>
        <v>0</v>
      </c>
      <c r="BE16" s="469">
        <f>'13'!BG19+'13'!BG50</f>
        <v>0</v>
      </c>
      <c r="BF16" s="469">
        <f>'13'!BH19+'13'!BH50</f>
        <v>0</v>
      </c>
      <c r="BG16" s="469">
        <f>'13'!BI19+'13'!BI50</f>
        <v>0</v>
      </c>
      <c r="BH16" s="469">
        <f>'13'!BJ19+'13'!BJ50</f>
        <v>0</v>
      </c>
      <c r="BI16" s="469">
        <f>'13'!BK19+'13'!BK50</f>
        <v>0</v>
      </c>
      <c r="BJ16" s="469">
        <f>'13'!BL19+'13'!BL50</f>
        <v>0</v>
      </c>
      <c r="BK16" s="469">
        <f>'13'!BM19+'13'!BM50</f>
        <v>0</v>
      </c>
      <c r="BL16" s="469">
        <f>'13'!BN19+'13'!BN50</f>
        <v>0</v>
      </c>
      <c r="BM16" s="469">
        <f>'13'!BO19+'13'!BO50</f>
        <v>0</v>
      </c>
      <c r="BN16" s="469">
        <f>'13'!BP19+'13'!BP50</f>
        <v>0</v>
      </c>
      <c r="BO16" s="469">
        <f>'13'!BQ19+'13'!BQ50</f>
        <v>0</v>
      </c>
      <c r="BP16" s="469">
        <f>'13'!BR19+'13'!BR50</f>
        <v>0</v>
      </c>
      <c r="BQ16" s="469">
        <f>'13'!BS19+'13'!BS50</f>
        <v>0</v>
      </c>
      <c r="BR16" s="469">
        <f>'13'!BT19+'13'!BT50</f>
        <v>0</v>
      </c>
      <c r="BS16" s="469">
        <f>'13'!BU19+'13'!BU50</f>
        <v>0</v>
      </c>
      <c r="BT16" s="469">
        <f>'13'!BV19+'13'!BV50</f>
        <v>0</v>
      </c>
      <c r="BU16" s="469">
        <f>'13'!BW19+'13'!BW50</f>
        <v>0</v>
      </c>
      <c r="BV16" s="469">
        <f>'13'!BX19+'13'!BX50</f>
        <v>0</v>
      </c>
      <c r="BW16" s="469">
        <f>'13'!BY19+'13'!BY50</f>
        <v>0</v>
      </c>
      <c r="BX16" s="469">
        <f>'13'!BZ19+'13'!BZ50</f>
        <v>0</v>
      </c>
      <c r="BY16" s="470">
        <f>'13'!C21+'13'!C52</f>
        <v>0</v>
      </c>
    </row>
    <row r="17" spans="1:77" ht="15">
      <c r="A17" s="102">
        <f>'Итог.вед.(ПРИХОД)'!A17</f>
        <v>45579</v>
      </c>
      <c r="B17" s="469">
        <f>'14'!D19+'14'!D50</f>
        <v>0</v>
      </c>
      <c r="C17" s="469">
        <f>'14'!E19+'14'!E50</f>
        <v>0</v>
      </c>
      <c r="D17" s="469">
        <f>'14'!F19+'14'!F50</f>
        <v>0</v>
      </c>
      <c r="E17" s="469">
        <f>'14'!G19+'14'!G50</f>
        <v>0</v>
      </c>
      <c r="F17" s="469">
        <f>'14'!H19+'14'!H50</f>
        <v>0</v>
      </c>
      <c r="G17" s="469">
        <f>'14'!I19+'14'!I50</f>
        <v>0</v>
      </c>
      <c r="H17" s="469">
        <f>'14'!J19+'14'!J50</f>
        <v>6</v>
      </c>
      <c r="I17" s="469">
        <f>'14'!K19+'14'!K50</f>
        <v>6</v>
      </c>
      <c r="J17" s="469">
        <f>'14'!L19+'14'!L50</f>
        <v>1.0499999999999998</v>
      </c>
      <c r="K17" s="469">
        <f>'14'!M19+'14'!M50</f>
        <v>1.2</v>
      </c>
      <c r="L17" s="469">
        <f>'14'!N19+'14'!N50</f>
        <v>0.4</v>
      </c>
      <c r="M17" s="469">
        <f>'14'!O19+'14'!O50</f>
        <v>0</v>
      </c>
      <c r="N17" s="469">
        <f>'14'!P19+'14'!P50</f>
        <v>0.1</v>
      </c>
      <c r="O17" s="469">
        <f>'14'!Q19+'14'!Q50</f>
        <v>0</v>
      </c>
      <c r="P17" s="469">
        <f>'14'!R19+'14'!R50</f>
        <v>0</v>
      </c>
      <c r="Q17" s="469">
        <f>'14'!S19+'14'!S50</f>
        <v>0</v>
      </c>
      <c r="R17" s="469">
        <f>'14'!T19+'14'!T50</f>
        <v>0</v>
      </c>
      <c r="S17" s="469">
        <f>'14'!U19+'14'!U50</f>
        <v>0</v>
      </c>
      <c r="T17" s="469">
        <f>'14'!V19+'14'!V50</f>
        <v>0</v>
      </c>
      <c r="U17" s="469">
        <f>'14'!W19+'14'!W50</f>
        <v>2.2000000000000002</v>
      </c>
      <c r="V17" s="469">
        <f>'14'!X19+'14'!X50</f>
        <v>0</v>
      </c>
      <c r="W17" s="469">
        <f>'14'!Y19+'14'!Y50</f>
        <v>0</v>
      </c>
      <c r="X17" s="469">
        <f>'14'!Z19+'14'!Z50</f>
        <v>0</v>
      </c>
      <c r="Y17" s="469">
        <f>'14'!AA19+'14'!AA50</f>
        <v>20</v>
      </c>
      <c r="Z17" s="469">
        <f>'14'!AB19+'14'!AB50</f>
        <v>0</v>
      </c>
      <c r="AA17" s="469">
        <f>'14'!AC19+'14'!AC50</f>
        <v>0.4</v>
      </c>
      <c r="AB17" s="469">
        <f>'14'!AD19+'14'!AD50</f>
        <v>0</v>
      </c>
      <c r="AC17" s="469">
        <f>'14'!AE19+'14'!AE50</f>
        <v>0</v>
      </c>
      <c r="AD17" s="469">
        <f>'14'!AF19+'14'!AF50</f>
        <v>0</v>
      </c>
      <c r="AE17" s="469">
        <f>'14'!AG19+'14'!AG50</f>
        <v>0</v>
      </c>
      <c r="AF17" s="469">
        <f>'14'!AH19+'14'!AH50</f>
        <v>0</v>
      </c>
      <c r="AG17" s="469">
        <f>'14'!AI19+'14'!AI50</f>
        <v>0</v>
      </c>
      <c r="AH17" s="469">
        <f>'14'!AJ19+'14'!AJ50</f>
        <v>0</v>
      </c>
      <c r="AI17" s="469">
        <f>'14'!AK19+'14'!AK50</f>
        <v>0</v>
      </c>
      <c r="AJ17" s="469">
        <f>'14'!AL19+'14'!AL50</f>
        <v>4.9000000000000004</v>
      </c>
      <c r="AK17" s="469">
        <f>'14'!AM19+'14'!AM50</f>
        <v>0</v>
      </c>
      <c r="AL17" s="469">
        <f>'14'!AN19+'14'!AN50</f>
        <v>2.8</v>
      </c>
      <c r="AM17" s="469">
        <f>'14'!AO19+'14'!AO50</f>
        <v>0</v>
      </c>
      <c r="AN17" s="469">
        <f>'14'!AP19+'14'!AP50</f>
        <v>0</v>
      </c>
      <c r="AO17" s="469">
        <f>'14'!AQ19+'14'!AQ50</f>
        <v>0</v>
      </c>
      <c r="AP17" s="469">
        <f>'14'!AR19+'14'!AR50</f>
        <v>0</v>
      </c>
      <c r="AQ17" s="469">
        <f>'14'!AS19+'14'!AS50</f>
        <v>0</v>
      </c>
      <c r="AR17" s="469">
        <f>'14'!AT19+'14'!AT50</f>
        <v>1.1000000000000001</v>
      </c>
      <c r="AS17" s="469">
        <f>'14'!AU19+'14'!AU50</f>
        <v>0</v>
      </c>
      <c r="AT17" s="469">
        <f>'14'!AV19+'14'!AV50</f>
        <v>4.8</v>
      </c>
      <c r="AU17" s="469">
        <f>'14'!AW19+'14'!AW50</f>
        <v>0</v>
      </c>
      <c r="AV17" s="469">
        <f>'14'!AX19+'14'!AX50</f>
        <v>0</v>
      </c>
      <c r="AW17" s="469">
        <f>'14'!AY19+'14'!AY50</f>
        <v>0</v>
      </c>
      <c r="AX17" s="469">
        <f>'14'!AZ19+'14'!AZ50</f>
        <v>0</v>
      </c>
      <c r="AY17" s="469">
        <f>'14'!BA19+'14'!BA50</f>
        <v>0</v>
      </c>
      <c r="AZ17" s="469">
        <f>'14'!BB19+'14'!BB50</f>
        <v>0</v>
      </c>
      <c r="BA17" s="469">
        <f>'14'!BC19+'14'!BC50</f>
        <v>0</v>
      </c>
      <c r="BB17" s="469">
        <f>'14'!BD19+'14'!BD50</f>
        <v>0</v>
      </c>
      <c r="BC17" s="469">
        <f>'14'!BE19+'14'!BE50</f>
        <v>6.5</v>
      </c>
      <c r="BD17" s="469">
        <f>'14'!BF19+'14'!BF50</f>
        <v>0</v>
      </c>
      <c r="BE17" s="469">
        <f>'14'!BG19+'14'!BG50</f>
        <v>0</v>
      </c>
      <c r="BF17" s="469">
        <f>'14'!BH19+'14'!BH50</f>
        <v>0</v>
      </c>
      <c r="BG17" s="469">
        <f>'14'!BI19+'14'!BI50</f>
        <v>0</v>
      </c>
      <c r="BH17" s="469">
        <f>'14'!BJ19+'14'!BJ50</f>
        <v>0</v>
      </c>
      <c r="BI17" s="469">
        <f>'14'!BK19+'14'!BK50</f>
        <v>2.4</v>
      </c>
      <c r="BJ17" s="469">
        <f>'14'!BL19+'14'!BL50</f>
        <v>2.8</v>
      </c>
      <c r="BK17" s="469">
        <f>'14'!BM19+'14'!BM50</f>
        <v>0</v>
      </c>
      <c r="BL17" s="469">
        <f>'14'!BN19+'14'!BN50</f>
        <v>0</v>
      </c>
      <c r="BM17" s="469">
        <f>'14'!BO19+'14'!BO50</f>
        <v>0</v>
      </c>
      <c r="BN17" s="469">
        <f>'14'!BP19+'14'!BP50</f>
        <v>0</v>
      </c>
      <c r="BO17" s="469">
        <f>'14'!BQ19+'14'!BQ50</f>
        <v>0</v>
      </c>
      <c r="BP17" s="469">
        <f>'14'!BR19+'14'!BR50</f>
        <v>0</v>
      </c>
      <c r="BQ17" s="469">
        <f>'14'!BS19+'14'!BS50</f>
        <v>0</v>
      </c>
      <c r="BR17" s="469">
        <f>'14'!BT19+'14'!BT50</f>
        <v>0</v>
      </c>
      <c r="BS17" s="469">
        <f>'14'!BU19+'14'!BU50</f>
        <v>0</v>
      </c>
      <c r="BT17" s="469">
        <f>'14'!BV19+'14'!BV50</f>
        <v>23.6</v>
      </c>
      <c r="BU17" s="469">
        <f>'14'!BW19+'14'!BW50</f>
        <v>0</v>
      </c>
      <c r="BV17" s="469">
        <f>'14'!BX19+'14'!BX50</f>
        <v>8</v>
      </c>
      <c r="BW17" s="469">
        <f>'14'!BY19+'14'!BY50</f>
        <v>0</v>
      </c>
      <c r="BX17" s="469">
        <f>'14'!BZ19+'14'!BZ50</f>
        <v>0</v>
      </c>
      <c r="BY17" s="470">
        <f>'14'!C21+'14'!C52</f>
        <v>14884</v>
      </c>
    </row>
    <row r="18" spans="1:77" ht="15">
      <c r="A18" s="102">
        <f>'Итог.вед.(ПРИХОД)'!A18</f>
        <v>45580</v>
      </c>
      <c r="B18" s="469">
        <f>'15'!D19+'15'!D50</f>
        <v>0</v>
      </c>
      <c r="C18" s="469">
        <f>'15'!E19+'15'!E50</f>
        <v>0</v>
      </c>
      <c r="D18" s="469">
        <f>'15'!F19+'15'!F50</f>
        <v>12</v>
      </c>
      <c r="E18" s="469">
        <f>'15'!G19+'15'!G50</f>
        <v>0</v>
      </c>
      <c r="F18" s="469">
        <f>'15'!H19+'15'!H50</f>
        <v>0</v>
      </c>
      <c r="G18" s="469">
        <f>'15'!I19+'15'!I50</f>
        <v>0</v>
      </c>
      <c r="H18" s="469">
        <f>'15'!J19+'15'!J50</f>
        <v>0</v>
      </c>
      <c r="I18" s="469">
        <f>'15'!K19+'15'!K50</f>
        <v>0</v>
      </c>
      <c r="J18" s="469">
        <f>'15'!L19+'15'!L50</f>
        <v>1.06</v>
      </c>
      <c r="K18" s="469">
        <f>'15'!M19+'15'!M50</f>
        <v>1</v>
      </c>
      <c r="L18" s="469">
        <f>'15'!N19+'15'!N50</f>
        <v>0.49099999999999999</v>
      </c>
      <c r="M18" s="469">
        <f>'15'!O19+'15'!O50</f>
        <v>0</v>
      </c>
      <c r="N18" s="469">
        <f>'15'!P19+'15'!P50</f>
        <v>0.1</v>
      </c>
      <c r="O18" s="469">
        <f>'15'!Q19+'15'!Q50</f>
        <v>100</v>
      </c>
      <c r="P18" s="469">
        <f>'15'!R19+'15'!R50</f>
        <v>0</v>
      </c>
      <c r="Q18" s="469">
        <f>'15'!S19+'15'!S50</f>
        <v>0</v>
      </c>
      <c r="R18" s="469">
        <f>'15'!T19+'15'!T50</f>
        <v>0</v>
      </c>
      <c r="S18" s="469">
        <f>'15'!U19+'15'!U50</f>
        <v>0</v>
      </c>
      <c r="T18" s="469">
        <f>'15'!V19+'15'!V50</f>
        <v>0</v>
      </c>
      <c r="U18" s="469">
        <f>'15'!W19+'15'!W50</f>
        <v>0</v>
      </c>
      <c r="V18" s="469">
        <f>'15'!X19+'15'!X50</f>
        <v>0</v>
      </c>
      <c r="W18" s="469">
        <f>'15'!Y19+'15'!Y50</f>
        <v>0</v>
      </c>
      <c r="X18" s="469">
        <f>'15'!Z19+'15'!Z50</f>
        <v>0</v>
      </c>
      <c r="Y18" s="469">
        <f>'15'!AA19+'15'!AA50</f>
        <v>20.100000000000001</v>
      </c>
      <c r="Z18" s="469">
        <f>'15'!AB19+'15'!AB50</f>
        <v>0</v>
      </c>
      <c r="AA18" s="469">
        <f>'15'!AC19+'15'!AC50</f>
        <v>0.4</v>
      </c>
      <c r="AB18" s="469">
        <f>'15'!AD19+'15'!AD50</f>
        <v>0</v>
      </c>
      <c r="AC18" s="469">
        <f>'15'!AE19+'15'!AE50</f>
        <v>0</v>
      </c>
      <c r="AD18" s="469">
        <f>'15'!AF19+'15'!AF50</f>
        <v>0</v>
      </c>
      <c r="AE18" s="469">
        <f>'15'!AG19+'15'!AG50</f>
        <v>7</v>
      </c>
      <c r="AF18" s="469">
        <f>'15'!AH19+'15'!AH50</f>
        <v>0</v>
      </c>
      <c r="AG18" s="469">
        <f>'15'!AI19+'15'!AI50</f>
        <v>0</v>
      </c>
      <c r="AH18" s="469">
        <f>'15'!AJ19+'15'!AJ50</f>
        <v>0</v>
      </c>
      <c r="AI18" s="469">
        <f>'15'!AK19+'15'!AK50</f>
        <v>0</v>
      </c>
      <c r="AJ18" s="469">
        <f>'15'!AL19+'15'!AL50</f>
        <v>0</v>
      </c>
      <c r="AK18" s="469">
        <f>'15'!AM19+'15'!AM50</f>
        <v>0</v>
      </c>
      <c r="AL18" s="469">
        <f>'15'!AN19+'15'!AN50</f>
        <v>0</v>
      </c>
      <c r="AM18" s="469">
        <f>'15'!AO19+'15'!AO50</f>
        <v>4.5999999999999996</v>
      </c>
      <c r="AN18" s="469">
        <f>'15'!AP19+'15'!AP50</f>
        <v>0</v>
      </c>
      <c r="AO18" s="469">
        <f>'15'!AQ19+'15'!AQ50</f>
        <v>0</v>
      </c>
      <c r="AP18" s="469">
        <f>'15'!AR19+'15'!AR50</f>
        <v>0</v>
      </c>
      <c r="AQ18" s="469">
        <f>'15'!AS19+'15'!AS50</f>
        <v>0</v>
      </c>
      <c r="AR18" s="469">
        <f>'15'!AT19+'15'!AT50</f>
        <v>1.7</v>
      </c>
      <c r="AS18" s="469">
        <f>'15'!AU19+'15'!AU50</f>
        <v>0</v>
      </c>
      <c r="AT18" s="469">
        <f>'15'!AV19+'15'!AV50</f>
        <v>0</v>
      </c>
      <c r="AU18" s="469">
        <f>'15'!AW19+'15'!AW50</f>
        <v>0</v>
      </c>
      <c r="AV18" s="469">
        <f>'15'!AX19+'15'!AX50</f>
        <v>0.2</v>
      </c>
      <c r="AW18" s="469">
        <f>'15'!AY19+'15'!AY50</f>
        <v>0</v>
      </c>
      <c r="AX18" s="469">
        <f>'15'!AZ19+'15'!AZ50</f>
        <v>0</v>
      </c>
      <c r="AY18" s="469">
        <f>'15'!BA19+'15'!BA50</f>
        <v>0</v>
      </c>
      <c r="AZ18" s="469">
        <f>'15'!BB19+'15'!BB50</f>
        <v>5.6</v>
      </c>
      <c r="BA18" s="469">
        <f>'15'!BC19+'15'!BC50</f>
        <v>0</v>
      </c>
      <c r="BB18" s="469">
        <f>'15'!BD19+'15'!BD50</f>
        <v>0</v>
      </c>
      <c r="BC18" s="469">
        <f>'15'!BE19+'15'!BE50</f>
        <v>0</v>
      </c>
      <c r="BD18" s="469">
        <f>'15'!BF19+'15'!BF50</f>
        <v>0</v>
      </c>
      <c r="BE18" s="469">
        <f>'15'!BG19+'15'!BG50</f>
        <v>0</v>
      </c>
      <c r="BF18" s="469">
        <f>'15'!BH19+'15'!BH50</f>
        <v>0</v>
      </c>
      <c r="BG18" s="469">
        <f>'15'!BI19+'15'!BI50</f>
        <v>2.9</v>
      </c>
      <c r="BH18" s="469">
        <f>'15'!BJ19+'15'!BJ50</f>
        <v>3.2</v>
      </c>
      <c r="BI18" s="469">
        <f>'15'!BK19+'15'!BK50</f>
        <v>1</v>
      </c>
      <c r="BJ18" s="469">
        <f>'15'!BL19+'15'!BL50</f>
        <v>1</v>
      </c>
      <c r="BK18" s="469">
        <f>'15'!BM19+'15'!BM50</f>
        <v>0</v>
      </c>
      <c r="BL18" s="469">
        <f>'15'!BN19+'15'!BN50</f>
        <v>0</v>
      </c>
      <c r="BM18" s="469">
        <f>'15'!BO19+'15'!BO50</f>
        <v>1</v>
      </c>
      <c r="BN18" s="469">
        <f>'15'!BP19+'15'!BP50</f>
        <v>0</v>
      </c>
      <c r="BO18" s="469">
        <f>'15'!BQ19+'15'!BQ50</f>
        <v>0</v>
      </c>
      <c r="BP18" s="469">
        <f>'15'!BR19+'15'!BR50</f>
        <v>0</v>
      </c>
      <c r="BQ18" s="469">
        <f>'15'!BS19+'15'!BS50</f>
        <v>0</v>
      </c>
      <c r="BR18" s="469">
        <f>'15'!BT19+'15'!BT50</f>
        <v>0</v>
      </c>
      <c r="BS18" s="469">
        <f>'15'!BU19+'15'!BU50</f>
        <v>0</v>
      </c>
      <c r="BT18" s="469">
        <f>'15'!BV19+'15'!BV50</f>
        <v>0</v>
      </c>
      <c r="BU18" s="469">
        <f>'15'!BW19+'15'!BW50</f>
        <v>0</v>
      </c>
      <c r="BV18" s="469">
        <f>'15'!BX19+'15'!BX50</f>
        <v>8</v>
      </c>
      <c r="BW18" s="469">
        <f>'15'!BY19+'15'!BY50</f>
        <v>0</v>
      </c>
      <c r="BX18" s="469">
        <f>'15'!BZ19+'15'!BZ50</f>
        <v>0</v>
      </c>
      <c r="BY18" s="470">
        <f>'15'!C21+'15'!C52</f>
        <v>14884</v>
      </c>
    </row>
    <row r="19" spans="1:77" ht="15">
      <c r="A19" s="102">
        <f>'Итог.вед.(ПРИХОД)'!A19</f>
        <v>45581</v>
      </c>
      <c r="B19" s="469">
        <f>'16'!D19+'16'!D50</f>
        <v>0</v>
      </c>
      <c r="C19" s="469">
        <f>'16'!E19+'16'!E50</f>
        <v>0</v>
      </c>
      <c r="D19" s="469">
        <f>'16'!F19+'16'!F50</f>
        <v>0</v>
      </c>
      <c r="E19" s="469">
        <f>'16'!G19+'16'!G50</f>
        <v>0</v>
      </c>
      <c r="F19" s="469">
        <f>'16'!H19+'16'!H50</f>
        <v>0</v>
      </c>
      <c r="G19" s="469">
        <f>'16'!I19+'16'!I50</f>
        <v>0</v>
      </c>
      <c r="H19" s="469">
        <f>'16'!J19+'16'!J50</f>
        <v>0</v>
      </c>
      <c r="I19" s="469">
        <f>'16'!K19+'16'!K50</f>
        <v>0</v>
      </c>
      <c r="J19" s="469">
        <f>'16'!L19+'16'!L50</f>
        <v>0.85</v>
      </c>
      <c r="K19" s="469">
        <f>'16'!M19+'16'!M50</f>
        <v>1</v>
      </c>
      <c r="L19" s="469">
        <f>'16'!N19+'16'!N50</f>
        <v>0.35399999999999998</v>
      </c>
      <c r="M19" s="469">
        <f>'16'!O19+'16'!O50</f>
        <v>0</v>
      </c>
      <c r="N19" s="469">
        <f>'16'!P19+'16'!P50</f>
        <v>0.1</v>
      </c>
      <c r="O19" s="469">
        <f>'16'!Q19+'16'!Q50</f>
        <v>0</v>
      </c>
      <c r="P19" s="469">
        <f>'16'!R19+'16'!R50</f>
        <v>0</v>
      </c>
      <c r="Q19" s="469">
        <f>'16'!S19+'16'!S50</f>
        <v>3.3330000000000002</v>
      </c>
      <c r="R19" s="469">
        <f>'16'!T19+'16'!T50</f>
        <v>1.6</v>
      </c>
      <c r="S19" s="469">
        <f>'16'!U19+'16'!U50</f>
        <v>0</v>
      </c>
      <c r="T19" s="469">
        <f>'16'!V19+'16'!V50</f>
        <v>0</v>
      </c>
      <c r="U19" s="469">
        <f>'16'!W19+'16'!W50</f>
        <v>0</v>
      </c>
      <c r="V19" s="469">
        <f>'16'!X19+'16'!X50</f>
        <v>0</v>
      </c>
      <c r="W19" s="469">
        <f>'16'!Y19+'16'!Y50</f>
        <v>0</v>
      </c>
      <c r="X19" s="469">
        <f>'16'!Z19+'16'!Z50</f>
        <v>0</v>
      </c>
      <c r="Y19" s="469">
        <f>'16'!AA19+'16'!AA50</f>
        <v>20</v>
      </c>
      <c r="Z19" s="469">
        <f>'16'!AB19+'16'!AB50</f>
        <v>0</v>
      </c>
      <c r="AA19" s="469">
        <f>'16'!AC19+'16'!AC50</f>
        <v>0.2</v>
      </c>
      <c r="AB19" s="469">
        <f>'16'!AD19+'16'!AD50</f>
        <v>6</v>
      </c>
      <c r="AC19" s="469">
        <f>'16'!AE19+'16'!AE50</f>
        <v>0</v>
      </c>
      <c r="AD19" s="469">
        <f>'16'!AF19+'16'!AF50</f>
        <v>0</v>
      </c>
      <c r="AE19" s="469">
        <f>'16'!AG19+'16'!AG50</f>
        <v>5.6</v>
      </c>
      <c r="AF19" s="469">
        <f>'16'!AH19+'16'!AH50</f>
        <v>0</v>
      </c>
      <c r="AG19" s="469">
        <f>'16'!AI19+'16'!AI50</f>
        <v>0</v>
      </c>
      <c r="AH19" s="469">
        <f>'16'!AJ19+'16'!AJ50</f>
        <v>0</v>
      </c>
      <c r="AI19" s="469">
        <f>'16'!AK19+'16'!AK50</f>
        <v>0</v>
      </c>
      <c r="AJ19" s="469">
        <f>'16'!AL19+'16'!AL50</f>
        <v>0</v>
      </c>
      <c r="AK19" s="469">
        <f>'16'!AM19+'16'!AM50</f>
        <v>0</v>
      </c>
      <c r="AL19" s="469">
        <f>'16'!AN19+'16'!AN50</f>
        <v>0</v>
      </c>
      <c r="AM19" s="469">
        <f>'16'!AO19+'16'!AO50</f>
        <v>0</v>
      </c>
      <c r="AN19" s="469">
        <f>'16'!AP19+'16'!AP50</f>
        <v>0</v>
      </c>
      <c r="AO19" s="469">
        <f>'16'!AQ19+'16'!AQ50</f>
        <v>0</v>
      </c>
      <c r="AP19" s="469">
        <f>'16'!AR19+'16'!AR50</f>
        <v>0</v>
      </c>
      <c r="AQ19" s="469">
        <f>'16'!AS19+'16'!AS50</f>
        <v>0</v>
      </c>
      <c r="AR19" s="469">
        <f>'16'!AT19+'16'!AT50</f>
        <v>0.4</v>
      </c>
      <c r="AS19" s="469">
        <f>'16'!AU19+'16'!AU50</f>
        <v>0</v>
      </c>
      <c r="AT19" s="469">
        <f>'16'!AV19+'16'!AV50</f>
        <v>7</v>
      </c>
      <c r="AU19" s="469">
        <f>'16'!AW19+'16'!AW50</f>
        <v>0</v>
      </c>
      <c r="AV19" s="469">
        <f>'16'!AX19+'16'!AX50</f>
        <v>0</v>
      </c>
      <c r="AW19" s="469">
        <f>'16'!AY19+'16'!AY50</f>
        <v>0</v>
      </c>
      <c r="AX19" s="469">
        <f>'16'!AZ19+'16'!AZ50</f>
        <v>0</v>
      </c>
      <c r="AY19" s="469">
        <f>'16'!BA19+'16'!BA50</f>
        <v>0</v>
      </c>
      <c r="AZ19" s="469">
        <f>'16'!BB19+'16'!BB50</f>
        <v>6</v>
      </c>
      <c r="BA19" s="469">
        <f>'16'!BC19+'16'!BC50</f>
        <v>0</v>
      </c>
      <c r="BB19" s="469">
        <f>'16'!BD19+'16'!BD50</f>
        <v>0</v>
      </c>
      <c r="BC19" s="469">
        <f>'16'!BE19+'16'!BE50</f>
        <v>0</v>
      </c>
      <c r="BD19" s="469">
        <f>'16'!BF19+'16'!BF50</f>
        <v>0</v>
      </c>
      <c r="BE19" s="469">
        <f>'16'!BG19+'16'!BG50</f>
        <v>0</v>
      </c>
      <c r="BF19" s="469">
        <f>'16'!BH19+'16'!BH50</f>
        <v>6</v>
      </c>
      <c r="BG19" s="469">
        <f>'16'!BI19+'16'!BI50</f>
        <v>0</v>
      </c>
      <c r="BH19" s="469">
        <f>'16'!BJ19+'16'!BJ50</f>
        <v>22.2</v>
      </c>
      <c r="BI19" s="469">
        <f>'16'!BK19+'16'!BK50</f>
        <v>0.5</v>
      </c>
      <c r="BJ19" s="469">
        <f>'16'!BL19+'16'!BL50</f>
        <v>0.8</v>
      </c>
      <c r="BK19" s="469">
        <f>'16'!BM19+'16'!BM50</f>
        <v>0</v>
      </c>
      <c r="BL19" s="469">
        <f>'16'!BN19+'16'!BN50</f>
        <v>0</v>
      </c>
      <c r="BM19" s="469">
        <f>'16'!BO19+'16'!BO50</f>
        <v>0</v>
      </c>
      <c r="BN19" s="469">
        <f>'16'!BP19+'16'!BP50</f>
        <v>0</v>
      </c>
      <c r="BO19" s="469">
        <f>'16'!BQ19+'16'!BQ50</f>
        <v>0</v>
      </c>
      <c r="BP19" s="469">
        <f>'16'!BR19+'16'!BR50</f>
        <v>0</v>
      </c>
      <c r="BQ19" s="469">
        <f>'16'!BS19+'16'!BS50</f>
        <v>0</v>
      </c>
      <c r="BR19" s="469">
        <f>'16'!BT19+'16'!BT50</f>
        <v>0</v>
      </c>
      <c r="BS19" s="469">
        <f>'16'!BU19+'16'!BU50</f>
        <v>0</v>
      </c>
      <c r="BT19" s="469">
        <f>'16'!BV19+'16'!BV50</f>
        <v>11.3</v>
      </c>
      <c r="BU19" s="469">
        <f>'16'!BW19+'16'!BW50</f>
        <v>0</v>
      </c>
      <c r="BV19" s="469">
        <f>'16'!BX19+'16'!BX50</f>
        <v>8</v>
      </c>
      <c r="BW19" s="469">
        <f>'16'!BY19+'16'!BY50</f>
        <v>0</v>
      </c>
      <c r="BX19" s="469">
        <f>'16'!BZ19+'16'!BZ50</f>
        <v>0</v>
      </c>
      <c r="BY19" s="470">
        <f>'16'!C21+'16'!C52</f>
        <v>14884</v>
      </c>
    </row>
    <row r="20" spans="1:77" ht="15">
      <c r="A20" s="102">
        <f>'Итог.вед.(ПРИХОД)'!A20</f>
        <v>45582</v>
      </c>
      <c r="B20" s="469">
        <f>'17'!D19+'17'!D50</f>
        <v>0</v>
      </c>
      <c r="C20" s="469">
        <f>'17'!E19+'17'!E50</f>
        <v>0</v>
      </c>
      <c r="D20" s="469">
        <f>'17'!F19+'17'!F50</f>
        <v>0</v>
      </c>
      <c r="E20" s="469">
        <f>'17'!G19+'17'!G50</f>
        <v>0</v>
      </c>
      <c r="F20" s="469">
        <f>'17'!H19+'17'!H50</f>
        <v>0</v>
      </c>
      <c r="G20" s="469">
        <f>'17'!I19+'17'!I50</f>
        <v>0</v>
      </c>
      <c r="H20" s="469">
        <f>'17'!J19+'17'!J50</f>
        <v>0</v>
      </c>
      <c r="I20" s="469">
        <f>'17'!K19+'17'!K50</f>
        <v>0</v>
      </c>
      <c r="J20" s="469">
        <f>'17'!L19+'17'!L50</f>
        <v>0.55000000000000004</v>
      </c>
      <c r="K20" s="469">
        <f>'17'!M19+'17'!M50</f>
        <v>1.2</v>
      </c>
      <c r="L20" s="469">
        <f>'17'!N19+'17'!N50</f>
        <v>0.505</v>
      </c>
      <c r="M20" s="469">
        <f>'17'!O19+'17'!O50</f>
        <v>0</v>
      </c>
      <c r="N20" s="469">
        <f>'17'!P19+'17'!P50</f>
        <v>0.1</v>
      </c>
      <c r="O20" s="469">
        <f>'17'!Q19+'17'!Q50</f>
        <v>100</v>
      </c>
      <c r="P20" s="469">
        <f>'17'!R19+'17'!R50</f>
        <v>0</v>
      </c>
      <c r="Q20" s="469">
        <f>'17'!S19+'17'!S50</f>
        <v>0</v>
      </c>
      <c r="R20" s="469">
        <f>'17'!T19+'17'!T50</f>
        <v>0</v>
      </c>
      <c r="S20" s="469">
        <f>'17'!U19+'17'!U50</f>
        <v>0</v>
      </c>
      <c r="T20" s="469">
        <f>'17'!V19+'17'!V50</f>
        <v>0</v>
      </c>
      <c r="U20" s="469">
        <f>'17'!W19+'17'!W50</f>
        <v>0</v>
      </c>
      <c r="V20" s="469">
        <f>'17'!X19+'17'!X50</f>
        <v>0</v>
      </c>
      <c r="W20" s="469">
        <f>'17'!Y19+'17'!Y50</f>
        <v>0</v>
      </c>
      <c r="X20" s="469">
        <f>'17'!Z19+'17'!Z50</f>
        <v>0</v>
      </c>
      <c r="Y20" s="469">
        <f>'17'!AA19+'17'!AA50</f>
        <v>0</v>
      </c>
      <c r="Z20" s="469">
        <f>'17'!AB19+'17'!AB50</f>
        <v>0</v>
      </c>
      <c r="AA20" s="469">
        <f>'17'!AC19+'17'!AC50</f>
        <v>0</v>
      </c>
      <c r="AB20" s="469">
        <f>'17'!AD19+'17'!AD50</f>
        <v>0</v>
      </c>
      <c r="AC20" s="469">
        <f>'17'!AE19+'17'!AE50</f>
        <v>0</v>
      </c>
      <c r="AD20" s="469">
        <f>'17'!AF19+'17'!AF50</f>
        <v>0</v>
      </c>
      <c r="AE20" s="469">
        <f>'17'!AG19+'17'!AG50</f>
        <v>0</v>
      </c>
      <c r="AF20" s="469">
        <f>'17'!AH19+'17'!AH50</f>
        <v>0</v>
      </c>
      <c r="AG20" s="469">
        <f>'17'!AI19+'17'!AI50</f>
        <v>0</v>
      </c>
      <c r="AH20" s="469">
        <f>'17'!AJ19+'17'!AJ50</f>
        <v>0</v>
      </c>
      <c r="AI20" s="469">
        <f>'17'!AK19+'17'!AK50</f>
        <v>0</v>
      </c>
      <c r="AJ20" s="469">
        <f>'17'!AL19+'17'!AL50</f>
        <v>6</v>
      </c>
      <c r="AK20" s="469">
        <f>'17'!AM19+'17'!AM50</f>
        <v>0</v>
      </c>
      <c r="AL20" s="469">
        <f>'17'!AN19+'17'!AN50</f>
        <v>3</v>
      </c>
      <c r="AM20" s="469">
        <f>'17'!AO19+'17'!AO50</f>
        <v>0</v>
      </c>
      <c r="AN20" s="469">
        <f>'17'!AP19+'17'!AP50</f>
        <v>0</v>
      </c>
      <c r="AO20" s="469">
        <f>'17'!AQ19+'17'!AQ50</f>
        <v>0</v>
      </c>
      <c r="AP20" s="469">
        <f>'17'!AR19+'17'!AR50</f>
        <v>20</v>
      </c>
      <c r="AQ20" s="469">
        <f>'17'!AS19+'17'!AS50</f>
        <v>0</v>
      </c>
      <c r="AR20" s="469">
        <f>'17'!AT19+'17'!AT50</f>
        <v>1.4</v>
      </c>
      <c r="AS20" s="469">
        <f>'17'!AU19+'17'!AU50</f>
        <v>0</v>
      </c>
      <c r="AT20" s="469">
        <f>'17'!AV19+'17'!AV50</f>
        <v>6.3</v>
      </c>
      <c r="AU20" s="469">
        <f>'17'!AW19+'17'!AW50</f>
        <v>0</v>
      </c>
      <c r="AV20" s="469">
        <f>'17'!AX19+'17'!AX50</f>
        <v>1</v>
      </c>
      <c r="AW20" s="469">
        <f>'17'!AY19+'17'!AY50</f>
        <v>0</v>
      </c>
      <c r="AX20" s="469">
        <f>'17'!AZ19+'17'!AZ50</f>
        <v>0</v>
      </c>
      <c r="AY20" s="469">
        <f>'17'!BA19+'17'!BA50</f>
        <v>0</v>
      </c>
      <c r="AZ20" s="469">
        <f>'17'!BB19+'17'!BB50</f>
        <v>0</v>
      </c>
      <c r="BA20" s="469">
        <f>'17'!BC19+'17'!BC50</f>
        <v>0</v>
      </c>
      <c r="BB20" s="469">
        <f>'17'!BD19+'17'!BD50</f>
        <v>0</v>
      </c>
      <c r="BC20" s="469">
        <f>'17'!BE19+'17'!BE50</f>
        <v>0</v>
      </c>
      <c r="BD20" s="469">
        <f>'17'!BF19+'17'!BF50</f>
        <v>0</v>
      </c>
      <c r="BE20" s="469">
        <f>'17'!BG19+'17'!BG50</f>
        <v>0</v>
      </c>
      <c r="BF20" s="469">
        <f>'17'!BH19+'17'!BH50</f>
        <v>6</v>
      </c>
      <c r="BG20" s="469">
        <f>'17'!BI19+'17'!BI50</f>
        <v>0</v>
      </c>
      <c r="BH20" s="469">
        <f>'17'!BJ19+'17'!BJ50</f>
        <v>0</v>
      </c>
      <c r="BI20" s="469">
        <f>'17'!BK19+'17'!BK50</f>
        <v>0</v>
      </c>
      <c r="BJ20" s="469">
        <f>'17'!BL19+'17'!BL50</f>
        <v>0</v>
      </c>
      <c r="BK20" s="469">
        <f>'17'!BM19+'17'!BM50</f>
        <v>0</v>
      </c>
      <c r="BL20" s="469">
        <f>'17'!BN19+'17'!BN50</f>
        <v>0</v>
      </c>
      <c r="BM20" s="469">
        <f>'17'!BO19+'17'!BO50</f>
        <v>0</v>
      </c>
      <c r="BN20" s="469">
        <f>'17'!BP19+'17'!BP50</f>
        <v>12</v>
      </c>
      <c r="BO20" s="469">
        <f>'17'!BQ19+'17'!BQ50</f>
        <v>0</v>
      </c>
      <c r="BP20" s="469">
        <f>'17'!BR19+'17'!BR50</f>
        <v>0</v>
      </c>
      <c r="BQ20" s="469">
        <f>'17'!BS19+'17'!BS50</f>
        <v>0</v>
      </c>
      <c r="BR20" s="469">
        <f>'17'!BT19+'17'!BT50</f>
        <v>0</v>
      </c>
      <c r="BS20" s="469">
        <f>'17'!BU19+'17'!BU50</f>
        <v>0</v>
      </c>
      <c r="BT20" s="469">
        <f>'17'!BV19+'17'!BV50</f>
        <v>0</v>
      </c>
      <c r="BU20" s="469">
        <f>'17'!BW19+'17'!BW50</f>
        <v>0</v>
      </c>
      <c r="BV20" s="469">
        <f>'17'!BX19+'17'!BX50</f>
        <v>8</v>
      </c>
      <c r="BW20" s="469">
        <f>'17'!BY19+'17'!BY50</f>
        <v>0</v>
      </c>
      <c r="BX20" s="469">
        <f>'17'!BZ19+'17'!BZ50</f>
        <v>3</v>
      </c>
      <c r="BY20" s="470">
        <f>'17'!C21+'17'!C52</f>
        <v>14884</v>
      </c>
    </row>
    <row r="21" spans="1:77" ht="15">
      <c r="A21" s="102">
        <f>'Итог.вед.(ПРИХОД)'!A21</f>
        <v>45583</v>
      </c>
      <c r="B21" s="469">
        <f>'18'!D19+'18'!D50</f>
        <v>0</v>
      </c>
      <c r="C21" s="469">
        <f>'18'!E19+'18'!E50</f>
        <v>0</v>
      </c>
      <c r="D21" s="469">
        <f>'18'!F19+'18'!F50</f>
        <v>6</v>
      </c>
      <c r="E21" s="469">
        <f>'18'!G19+'18'!G50</f>
        <v>0</v>
      </c>
      <c r="F21" s="469">
        <f>'18'!H19+'18'!H50</f>
        <v>0</v>
      </c>
      <c r="G21" s="469">
        <f>'18'!I19+'18'!I50</f>
        <v>0</v>
      </c>
      <c r="H21" s="469">
        <f>'18'!J19+'18'!J50</f>
        <v>0</v>
      </c>
      <c r="I21" s="469">
        <f>'18'!K19+'18'!K50</f>
        <v>0</v>
      </c>
      <c r="J21" s="469">
        <f>'18'!L19+'18'!L50</f>
        <v>0.5099999999999999</v>
      </c>
      <c r="K21" s="469">
        <f>'18'!M19+'18'!M50</f>
        <v>1.2</v>
      </c>
      <c r="L21" s="469">
        <f>'18'!N19+'18'!N50</f>
        <v>0.26600000000000001</v>
      </c>
      <c r="M21" s="469">
        <f>'18'!O19+'18'!O50</f>
        <v>0</v>
      </c>
      <c r="N21" s="469">
        <f>'18'!P19+'18'!P50</f>
        <v>0.1</v>
      </c>
      <c r="O21" s="469">
        <f>'18'!Q19+'18'!Q50</f>
        <v>0</v>
      </c>
      <c r="P21" s="469">
        <f>'18'!R19+'18'!R50</f>
        <v>0</v>
      </c>
      <c r="Q21" s="469">
        <f>'18'!S19+'18'!S50</f>
        <v>0</v>
      </c>
      <c r="R21" s="469">
        <f>'18'!T19+'18'!T50</f>
        <v>1.6</v>
      </c>
      <c r="S21" s="469">
        <f>'18'!U19+'18'!U50</f>
        <v>0</v>
      </c>
      <c r="T21" s="469">
        <f>'18'!V19+'18'!V50</f>
        <v>0</v>
      </c>
      <c r="U21" s="469">
        <f>'18'!W19+'18'!W50</f>
        <v>0</v>
      </c>
      <c r="V21" s="469">
        <f>'18'!X19+'18'!X50</f>
        <v>0</v>
      </c>
      <c r="W21" s="469">
        <f>'18'!Y19+'18'!Y50</f>
        <v>0</v>
      </c>
      <c r="X21" s="469">
        <f>'18'!Z19+'18'!Z50</f>
        <v>0</v>
      </c>
      <c r="Y21" s="469">
        <f>'18'!AA19+'18'!AA50</f>
        <v>0</v>
      </c>
      <c r="Z21" s="469">
        <f>'18'!AB19+'18'!AB50</f>
        <v>0</v>
      </c>
      <c r="AA21" s="469">
        <f>'18'!AC19+'18'!AC50</f>
        <v>0.3</v>
      </c>
      <c r="AB21" s="469">
        <f>'18'!AD19+'18'!AD50</f>
        <v>0</v>
      </c>
      <c r="AC21" s="469">
        <f>'18'!AE19+'18'!AE50</f>
        <v>0</v>
      </c>
      <c r="AD21" s="469">
        <f>'18'!AF19+'18'!AF50</f>
        <v>0</v>
      </c>
      <c r="AE21" s="469">
        <f>'18'!AG19+'18'!AG50</f>
        <v>5</v>
      </c>
      <c r="AF21" s="469">
        <f>'18'!AH19+'18'!AH50</f>
        <v>0</v>
      </c>
      <c r="AG21" s="469">
        <f>'18'!AI19+'18'!AI50</f>
        <v>0</v>
      </c>
      <c r="AH21" s="469">
        <f>'18'!AJ19+'18'!AJ50</f>
        <v>0</v>
      </c>
      <c r="AI21" s="469">
        <f>'18'!AK19+'18'!AK50</f>
        <v>0</v>
      </c>
      <c r="AJ21" s="469">
        <f>'18'!AL19+'18'!AL50</f>
        <v>0</v>
      </c>
      <c r="AK21" s="469">
        <f>'18'!AM19+'18'!AM50</f>
        <v>0</v>
      </c>
      <c r="AL21" s="469">
        <f>'18'!AN19+'18'!AN50</f>
        <v>0</v>
      </c>
      <c r="AM21" s="469">
        <f>'18'!AO19+'18'!AO50</f>
        <v>0</v>
      </c>
      <c r="AN21" s="469">
        <f>'18'!AP19+'18'!AP50</f>
        <v>0</v>
      </c>
      <c r="AO21" s="469">
        <f>'18'!AQ19+'18'!AQ50</f>
        <v>0</v>
      </c>
      <c r="AP21" s="469">
        <f>'18'!AR19+'18'!AR50</f>
        <v>20</v>
      </c>
      <c r="AQ21" s="469">
        <f>'18'!AS19+'18'!AS50</f>
        <v>0</v>
      </c>
      <c r="AR21" s="469">
        <f>'18'!AT19+'18'!AT50</f>
        <v>0.2</v>
      </c>
      <c r="AS21" s="469">
        <f>'18'!AU19+'18'!AU50</f>
        <v>0</v>
      </c>
      <c r="AT21" s="469">
        <f>'18'!AV19+'18'!AV50</f>
        <v>0</v>
      </c>
      <c r="AU21" s="469">
        <f>'18'!AW19+'18'!AW50</f>
        <v>0</v>
      </c>
      <c r="AV21" s="469">
        <f>'18'!AX19+'18'!AX50</f>
        <v>0.5</v>
      </c>
      <c r="AW21" s="469">
        <f>'18'!AY19+'18'!AY50</f>
        <v>0</v>
      </c>
      <c r="AX21" s="469">
        <f>'18'!AZ19+'18'!AZ50</f>
        <v>0</v>
      </c>
      <c r="AY21" s="469">
        <f>'18'!BA19+'18'!BA50</f>
        <v>0</v>
      </c>
      <c r="AZ21" s="469">
        <f>'18'!BB19+'18'!BB50</f>
        <v>4.7</v>
      </c>
      <c r="BA21" s="469">
        <f>'18'!BC19+'18'!BC50</f>
        <v>0</v>
      </c>
      <c r="BB21" s="469">
        <f>'18'!BD19+'18'!BD50</f>
        <v>0</v>
      </c>
      <c r="BC21" s="469">
        <f>'18'!BE19+'18'!BE50</f>
        <v>0</v>
      </c>
      <c r="BD21" s="469">
        <f>'18'!BF19+'18'!BF50</f>
        <v>0</v>
      </c>
      <c r="BE21" s="469">
        <f>'18'!BG19+'18'!BG50</f>
        <v>0</v>
      </c>
      <c r="BF21" s="469">
        <f>'18'!BH19+'18'!BH50</f>
        <v>0</v>
      </c>
      <c r="BG21" s="469">
        <f>'18'!BI19+'18'!BI50</f>
        <v>0</v>
      </c>
      <c r="BH21" s="469">
        <f>'18'!BJ19+'18'!BJ50</f>
        <v>3.9</v>
      </c>
      <c r="BI21" s="469">
        <f>'18'!BK19+'18'!BK50</f>
        <v>1.9</v>
      </c>
      <c r="BJ21" s="469">
        <f>'18'!BL19+'18'!BL50</f>
        <v>1.9</v>
      </c>
      <c r="BK21" s="469">
        <f>'18'!BM19+'18'!BM50</f>
        <v>0</v>
      </c>
      <c r="BL21" s="469">
        <f>'18'!BN19+'18'!BN50</f>
        <v>0</v>
      </c>
      <c r="BM21" s="469">
        <f>'18'!BO19+'18'!BO50</f>
        <v>0</v>
      </c>
      <c r="BN21" s="469">
        <f>'18'!BP19+'18'!BP50</f>
        <v>10</v>
      </c>
      <c r="BO21" s="469">
        <f>'18'!BQ19+'18'!BQ50</f>
        <v>0</v>
      </c>
      <c r="BP21" s="469">
        <f>'18'!BR19+'18'!BR50</f>
        <v>0</v>
      </c>
      <c r="BQ21" s="469">
        <f>'18'!BS19+'18'!BS50</f>
        <v>0</v>
      </c>
      <c r="BR21" s="469">
        <f>'18'!BT19+'18'!BT50</f>
        <v>0</v>
      </c>
      <c r="BS21" s="469">
        <f>'18'!BU19+'18'!BU50</f>
        <v>0</v>
      </c>
      <c r="BT21" s="469">
        <f>'18'!BV19+'18'!BV50</f>
        <v>21.83</v>
      </c>
      <c r="BU21" s="469">
        <f>'18'!BW19+'18'!BW50</f>
        <v>0</v>
      </c>
      <c r="BV21" s="469">
        <f>'18'!BX19+'18'!BX50</f>
        <v>8</v>
      </c>
      <c r="BW21" s="469">
        <f>'18'!BY19+'18'!BY50</f>
        <v>0</v>
      </c>
      <c r="BX21" s="469">
        <f>'18'!BZ19+'18'!BZ50</f>
        <v>0</v>
      </c>
      <c r="BY21" s="470">
        <f>'18'!C21+'18'!C52</f>
        <v>14884</v>
      </c>
    </row>
    <row r="22" spans="1:77" ht="15">
      <c r="A22" s="102">
        <f>'Итог.вед.(ПРИХОД)'!A22</f>
        <v>45584</v>
      </c>
      <c r="B22" s="469">
        <f>'19'!D19+'19'!D50</f>
        <v>0</v>
      </c>
      <c r="C22" s="469">
        <f>'19'!E19+'19'!E50</f>
        <v>0</v>
      </c>
      <c r="D22" s="469">
        <f>'19'!F19+'19'!F50</f>
        <v>0</v>
      </c>
      <c r="E22" s="469">
        <f>'19'!G19+'19'!G50</f>
        <v>0</v>
      </c>
      <c r="F22" s="469">
        <f>'19'!H19+'19'!H50</f>
        <v>0</v>
      </c>
      <c r="G22" s="469">
        <f>'19'!I19+'19'!I50</f>
        <v>0</v>
      </c>
      <c r="H22" s="469">
        <f>'19'!J19+'19'!J50</f>
        <v>0</v>
      </c>
      <c r="I22" s="469">
        <f>'19'!K19+'19'!K50</f>
        <v>0</v>
      </c>
      <c r="J22" s="469">
        <f>'19'!L19+'19'!L50</f>
        <v>0</v>
      </c>
      <c r="K22" s="469">
        <f>'19'!M19+'19'!M50</f>
        <v>0</v>
      </c>
      <c r="L22" s="469">
        <f>'19'!N19+'19'!N50</f>
        <v>0</v>
      </c>
      <c r="M22" s="469">
        <f>'19'!O19+'19'!O50</f>
        <v>0</v>
      </c>
      <c r="N22" s="469">
        <f>'19'!P19+'19'!P50</f>
        <v>0</v>
      </c>
      <c r="O22" s="469">
        <f>'19'!Q19+'19'!Q50</f>
        <v>0</v>
      </c>
      <c r="P22" s="469">
        <f>'19'!R19+'19'!R50</f>
        <v>0</v>
      </c>
      <c r="Q22" s="469">
        <f>'19'!S19+'19'!S50</f>
        <v>0</v>
      </c>
      <c r="R22" s="469">
        <f>'19'!T19+'19'!T50</f>
        <v>0</v>
      </c>
      <c r="S22" s="469">
        <f>'19'!U19+'19'!U50</f>
        <v>0</v>
      </c>
      <c r="T22" s="469">
        <f>'19'!V19+'19'!V50</f>
        <v>0</v>
      </c>
      <c r="U22" s="469">
        <f>'19'!W19+'19'!W50</f>
        <v>0</v>
      </c>
      <c r="V22" s="469">
        <f>'19'!X19+'19'!X50</f>
        <v>0</v>
      </c>
      <c r="W22" s="469">
        <f>'19'!Y19+'19'!Y50</f>
        <v>0</v>
      </c>
      <c r="X22" s="469">
        <f>'19'!Z19+'19'!Z50</f>
        <v>0</v>
      </c>
      <c r="Y22" s="469">
        <f>'19'!AA19+'19'!AA50</f>
        <v>0</v>
      </c>
      <c r="Z22" s="469">
        <f>'19'!AB19+'19'!AB50</f>
        <v>0</v>
      </c>
      <c r="AA22" s="469">
        <f>'19'!AC19+'19'!AC50</f>
        <v>0</v>
      </c>
      <c r="AB22" s="469">
        <f>'19'!AD19+'19'!AD50</f>
        <v>0</v>
      </c>
      <c r="AC22" s="469">
        <f>'19'!AE19+'19'!AE50</f>
        <v>0</v>
      </c>
      <c r="AD22" s="469">
        <f>'19'!AF19+'19'!AF50</f>
        <v>0</v>
      </c>
      <c r="AE22" s="469">
        <f>'19'!AG19+'19'!AG50</f>
        <v>0</v>
      </c>
      <c r="AF22" s="469">
        <f>'19'!AH19+'19'!AH50</f>
        <v>0</v>
      </c>
      <c r="AG22" s="469">
        <f>'19'!AI19+'19'!AI50</f>
        <v>0</v>
      </c>
      <c r="AH22" s="469">
        <f>'19'!AJ19+'19'!AJ50</f>
        <v>0</v>
      </c>
      <c r="AI22" s="469">
        <f>'19'!AK19+'19'!AK50</f>
        <v>0</v>
      </c>
      <c r="AJ22" s="469">
        <f>'19'!AL19+'19'!AL50</f>
        <v>0</v>
      </c>
      <c r="AK22" s="469">
        <f>'19'!AM19+'19'!AM50</f>
        <v>0</v>
      </c>
      <c r="AL22" s="469">
        <f>'19'!AN19+'19'!AN50</f>
        <v>0</v>
      </c>
      <c r="AM22" s="469">
        <f>'19'!AO19+'19'!AO50</f>
        <v>0</v>
      </c>
      <c r="AN22" s="469">
        <f>'19'!AP19+'19'!AP50</f>
        <v>0</v>
      </c>
      <c r="AO22" s="469">
        <f>'19'!AQ19+'19'!AQ50</f>
        <v>0</v>
      </c>
      <c r="AP22" s="469">
        <f>'19'!AR19+'19'!AR50</f>
        <v>0</v>
      </c>
      <c r="AQ22" s="469">
        <f>'19'!AS19+'19'!AS50</f>
        <v>0</v>
      </c>
      <c r="AR22" s="469">
        <f>'19'!AT19+'19'!AT50</f>
        <v>0</v>
      </c>
      <c r="AS22" s="469">
        <f>'19'!AU19+'19'!AU50</f>
        <v>0</v>
      </c>
      <c r="AT22" s="469">
        <f>'19'!AV19+'19'!AV50</f>
        <v>0</v>
      </c>
      <c r="AU22" s="469">
        <f>'19'!AW19+'19'!AW50</f>
        <v>0</v>
      </c>
      <c r="AV22" s="469">
        <f>'19'!AX19+'19'!AX50</f>
        <v>0</v>
      </c>
      <c r="AW22" s="469">
        <f>'19'!AY19+'19'!AY50</f>
        <v>0</v>
      </c>
      <c r="AX22" s="469">
        <f>'19'!AZ19+'19'!AZ50</f>
        <v>0</v>
      </c>
      <c r="AY22" s="469">
        <f>'19'!BA19+'19'!BA50</f>
        <v>0</v>
      </c>
      <c r="AZ22" s="469">
        <f>'19'!BB19+'19'!BB50</f>
        <v>0</v>
      </c>
      <c r="BA22" s="469">
        <f>'19'!BC19+'19'!BC50</f>
        <v>0</v>
      </c>
      <c r="BB22" s="469">
        <f>'19'!BD19+'19'!BD50</f>
        <v>0</v>
      </c>
      <c r="BC22" s="469">
        <f>'19'!BE19+'19'!BE50</f>
        <v>0</v>
      </c>
      <c r="BD22" s="469">
        <f>'19'!BF19+'19'!BF50</f>
        <v>0</v>
      </c>
      <c r="BE22" s="469">
        <f>'19'!BG19+'19'!BG50</f>
        <v>0</v>
      </c>
      <c r="BF22" s="469">
        <f>'19'!BH19+'19'!BH50</f>
        <v>0</v>
      </c>
      <c r="BG22" s="469">
        <f>'19'!BI19+'19'!BI50</f>
        <v>0</v>
      </c>
      <c r="BH22" s="469">
        <f>'19'!BJ19+'19'!BJ50</f>
        <v>0</v>
      </c>
      <c r="BI22" s="469">
        <f>'19'!BK19+'19'!BK50</f>
        <v>0</v>
      </c>
      <c r="BJ22" s="469">
        <f>'19'!BL19+'19'!BL50</f>
        <v>0</v>
      </c>
      <c r="BK22" s="469">
        <f>'19'!BM19+'19'!BM50</f>
        <v>0</v>
      </c>
      <c r="BL22" s="469">
        <f>'19'!BN19+'19'!BN50</f>
        <v>0</v>
      </c>
      <c r="BM22" s="469">
        <f>'19'!BO19+'19'!BO50</f>
        <v>0</v>
      </c>
      <c r="BN22" s="469">
        <f>'19'!BP19+'19'!BP50</f>
        <v>0</v>
      </c>
      <c r="BO22" s="469">
        <f>'19'!BQ19+'19'!BQ50</f>
        <v>0</v>
      </c>
      <c r="BP22" s="469">
        <f>'19'!BR19+'19'!BR50</f>
        <v>0</v>
      </c>
      <c r="BQ22" s="469">
        <f>'19'!BS19+'19'!BS50</f>
        <v>0</v>
      </c>
      <c r="BR22" s="469">
        <f>'19'!BT19+'19'!BT50</f>
        <v>0</v>
      </c>
      <c r="BS22" s="469">
        <f>'19'!BU19+'19'!BU50</f>
        <v>0</v>
      </c>
      <c r="BT22" s="469">
        <f>'19'!BV19+'19'!BV50</f>
        <v>0</v>
      </c>
      <c r="BU22" s="469">
        <f>'19'!BW19+'19'!BW50</f>
        <v>0</v>
      </c>
      <c r="BV22" s="469">
        <f>'19'!BX19+'19'!BX50</f>
        <v>0</v>
      </c>
      <c r="BW22" s="469">
        <f>'19'!BY19+'19'!BY50</f>
        <v>0</v>
      </c>
      <c r="BX22" s="469">
        <f>'19'!BZ19+'19'!BZ50</f>
        <v>0</v>
      </c>
      <c r="BY22" s="470">
        <f>'19'!C21+'19'!C52</f>
        <v>0</v>
      </c>
    </row>
    <row r="23" spans="1:77" ht="15">
      <c r="A23" s="102">
        <f>'Итог.вед.(ПРИХОД)'!A23</f>
        <v>45585</v>
      </c>
      <c r="B23" s="469">
        <f>'20'!D19+'20'!D50</f>
        <v>0</v>
      </c>
      <c r="C23" s="469">
        <f>'20'!E19+'20'!E50</f>
        <v>0</v>
      </c>
      <c r="D23" s="469">
        <f>'20'!F19+'20'!F50</f>
        <v>0</v>
      </c>
      <c r="E23" s="469">
        <f>'20'!G19+'20'!G50</f>
        <v>0</v>
      </c>
      <c r="F23" s="469">
        <f>'20'!H19+'20'!H50</f>
        <v>0</v>
      </c>
      <c r="G23" s="469">
        <f>'20'!I19+'20'!I50</f>
        <v>0</v>
      </c>
      <c r="H23" s="469">
        <f>'20'!J19+'20'!J50</f>
        <v>0</v>
      </c>
      <c r="I23" s="469">
        <f>'20'!K19+'20'!K50</f>
        <v>0</v>
      </c>
      <c r="J23" s="469">
        <f>'20'!L19+'20'!L50</f>
        <v>0</v>
      </c>
      <c r="K23" s="469">
        <f>'20'!M19+'20'!M50</f>
        <v>0</v>
      </c>
      <c r="L23" s="469">
        <f>'20'!N19+'20'!N50-S42</f>
        <v>0</v>
      </c>
      <c r="M23" s="469">
        <f>'20'!O19+'20'!O50</f>
        <v>0</v>
      </c>
      <c r="N23" s="469">
        <f>'20'!P19+'20'!P50</f>
        <v>0</v>
      </c>
      <c r="O23" s="469">
        <f>'20'!Q19+'20'!Q50</f>
        <v>0</v>
      </c>
      <c r="P23" s="469">
        <f>'20'!R19+'20'!R50</f>
        <v>0</v>
      </c>
      <c r="Q23" s="469">
        <f>'20'!S19+'20'!S50</f>
        <v>0</v>
      </c>
      <c r="R23" s="469">
        <f>'20'!T19+'20'!T50</f>
        <v>0</v>
      </c>
      <c r="S23" s="469">
        <f>'20'!U19+'20'!U50</f>
        <v>0</v>
      </c>
      <c r="T23" s="469">
        <f>'20'!V19+'20'!V50</f>
        <v>0</v>
      </c>
      <c r="U23" s="469">
        <f>'20'!W19+'20'!W50</f>
        <v>0</v>
      </c>
      <c r="V23" s="469">
        <f>'20'!X19+'20'!X50</f>
        <v>0</v>
      </c>
      <c r="W23" s="469">
        <f>'20'!Y19+'20'!Y50</f>
        <v>0</v>
      </c>
      <c r="X23" s="469">
        <f>'20'!Z19+'20'!Z50</f>
        <v>0</v>
      </c>
      <c r="Y23" s="469">
        <f>'20'!AA19+'20'!AA50</f>
        <v>0</v>
      </c>
      <c r="Z23" s="469">
        <f>'20'!AB19+'20'!AB50</f>
        <v>0</v>
      </c>
      <c r="AA23" s="469">
        <f>'20'!AC19+'20'!AC50</f>
        <v>0</v>
      </c>
      <c r="AB23" s="469">
        <f>'20'!AD19+'20'!AD50</f>
        <v>0</v>
      </c>
      <c r="AC23" s="469">
        <f>'20'!AE19+'20'!AE50</f>
        <v>0</v>
      </c>
      <c r="AD23" s="469">
        <f>'20'!AF19+'20'!AF50</f>
        <v>0</v>
      </c>
      <c r="AE23" s="469">
        <f>'20'!AG19+'20'!AG50</f>
        <v>0</v>
      </c>
      <c r="AF23" s="469">
        <f>'20'!AH19+'20'!AH50</f>
        <v>0</v>
      </c>
      <c r="AG23" s="469">
        <f>'20'!AI19+'20'!AI50</f>
        <v>0</v>
      </c>
      <c r="AH23" s="469">
        <f>'20'!AJ19+'20'!AJ50</f>
        <v>0</v>
      </c>
      <c r="AI23" s="469">
        <f>'20'!AK19+'20'!AK50</f>
        <v>0</v>
      </c>
      <c r="AJ23" s="469">
        <f>'20'!AL19+'20'!AL50</f>
        <v>0</v>
      </c>
      <c r="AK23" s="469">
        <f>'20'!AM19+'20'!AM50</f>
        <v>0</v>
      </c>
      <c r="AL23" s="469">
        <f>'20'!AN19+'20'!AN50</f>
        <v>0</v>
      </c>
      <c r="AM23" s="469">
        <f>'20'!AO19+'20'!AO50</f>
        <v>0</v>
      </c>
      <c r="AN23" s="469">
        <f>'20'!AP19+'20'!AP50</f>
        <v>0</v>
      </c>
      <c r="AO23" s="469">
        <f>'20'!AQ19+'20'!AQ50</f>
        <v>0</v>
      </c>
      <c r="AP23" s="469">
        <f>'20'!AR19+'20'!AR50</f>
        <v>0</v>
      </c>
      <c r="AQ23" s="469">
        <f>'20'!AS19+'20'!AS50</f>
        <v>0</v>
      </c>
      <c r="AR23" s="469">
        <f>'20'!AT19+'20'!AT50</f>
        <v>0</v>
      </c>
      <c r="AS23" s="469">
        <f>'20'!AU19+'20'!AU50</f>
        <v>0</v>
      </c>
      <c r="AT23" s="469">
        <f>'20'!AV19+'20'!AV50</f>
        <v>0</v>
      </c>
      <c r="AU23" s="469">
        <f>'20'!AW19+'20'!AW50</f>
        <v>0</v>
      </c>
      <c r="AV23" s="469">
        <f>'20'!AX19+'20'!AX50</f>
        <v>0</v>
      </c>
      <c r="AW23" s="469">
        <f>'20'!AY19+'20'!AY50</f>
        <v>0</v>
      </c>
      <c r="AX23" s="469">
        <f>'20'!AZ19+'20'!AZ50</f>
        <v>0</v>
      </c>
      <c r="AY23" s="469">
        <f>'20'!BA19+'20'!BA50</f>
        <v>0</v>
      </c>
      <c r="AZ23" s="469">
        <f>'20'!BB19+'20'!BB50</f>
        <v>0</v>
      </c>
      <c r="BA23" s="469">
        <f>'20'!BC19+'20'!BC50</f>
        <v>0</v>
      </c>
      <c r="BB23" s="469">
        <f>'20'!BD19+'20'!BD50</f>
        <v>0</v>
      </c>
      <c r="BC23" s="469">
        <f>'20'!BE19+'20'!BE50</f>
        <v>0</v>
      </c>
      <c r="BD23" s="469">
        <f>'20'!BF19+'20'!BF50</f>
        <v>0</v>
      </c>
      <c r="BE23" s="469">
        <f>'20'!BG19+'20'!BG50</f>
        <v>0</v>
      </c>
      <c r="BF23" s="469">
        <f>'20'!BH19+'20'!BH50</f>
        <v>0</v>
      </c>
      <c r="BG23" s="469">
        <f>'20'!BI19+'20'!BI50</f>
        <v>0</v>
      </c>
      <c r="BH23" s="469">
        <f>'20'!BJ19+'20'!BJ50</f>
        <v>0</v>
      </c>
      <c r="BI23" s="469">
        <f>'20'!BK19+'20'!BK50</f>
        <v>0</v>
      </c>
      <c r="BJ23" s="469">
        <f>'20'!BL19+'20'!BL50</f>
        <v>0</v>
      </c>
      <c r="BK23" s="469">
        <f>'20'!BM19+'20'!BM50</f>
        <v>0</v>
      </c>
      <c r="BL23" s="469">
        <f>'20'!BN19+'20'!BN50</f>
        <v>0</v>
      </c>
      <c r="BM23" s="469">
        <f>'20'!BO19+'20'!BO50</f>
        <v>0</v>
      </c>
      <c r="BN23" s="469">
        <f>'20'!BP19+'20'!BP50</f>
        <v>0</v>
      </c>
      <c r="BO23" s="469">
        <f>'20'!BQ19+'20'!BQ50</f>
        <v>0</v>
      </c>
      <c r="BP23" s="469">
        <f>'20'!BR19+'20'!BR50</f>
        <v>0</v>
      </c>
      <c r="BQ23" s="469">
        <f>'20'!BS19+'20'!BS50</f>
        <v>0</v>
      </c>
      <c r="BR23" s="469">
        <f>'20'!BT19+'20'!BT50</f>
        <v>0</v>
      </c>
      <c r="BS23" s="469">
        <f>'20'!BU19+'20'!BU50</f>
        <v>0</v>
      </c>
      <c r="BT23" s="469">
        <f>'20'!BV19+'20'!BV50</f>
        <v>0</v>
      </c>
      <c r="BU23" s="469">
        <f>'20'!BW19+'20'!BW50</f>
        <v>0</v>
      </c>
      <c r="BV23" s="469">
        <f>'20'!BX19+'20'!BX50</f>
        <v>0</v>
      </c>
      <c r="BW23" s="469">
        <f>'20'!BY19+'20'!BY50</f>
        <v>0</v>
      </c>
      <c r="BX23" s="469">
        <f>'20'!BZ19+'20'!BZ50</f>
        <v>0</v>
      </c>
      <c r="BY23" s="470">
        <f>'20'!C21+'20'!C52</f>
        <v>0</v>
      </c>
    </row>
    <row r="24" spans="1:77" ht="15">
      <c r="A24" s="102">
        <f>'Итог.вед.(ПРИХОД)'!A24</f>
        <v>45586</v>
      </c>
      <c r="B24" s="469">
        <f>'21'!D19+'21'!D50</f>
        <v>5.5</v>
      </c>
      <c r="C24" s="469">
        <f>'21'!E19+'21'!E50</f>
        <v>6</v>
      </c>
      <c r="D24" s="469">
        <f>'21'!F19+'21'!F50</f>
        <v>0</v>
      </c>
      <c r="E24" s="469">
        <f>'21'!G19+'21'!G50</f>
        <v>0</v>
      </c>
      <c r="F24" s="469">
        <f>'21'!H19+'21'!H50</f>
        <v>0</v>
      </c>
      <c r="G24" s="469">
        <f>'21'!I19+'21'!I50</f>
        <v>0</v>
      </c>
      <c r="H24" s="469">
        <f>'21'!J19+'21'!J50</f>
        <v>0</v>
      </c>
      <c r="I24" s="469">
        <f>'21'!K19+'21'!K50</f>
        <v>0</v>
      </c>
      <c r="J24" s="469">
        <f>'21'!L19+'21'!L50</f>
        <v>0.64</v>
      </c>
      <c r="K24" s="469">
        <f>'21'!M19+'21'!M50</f>
        <v>2.88</v>
      </c>
      <c r="L24" s="469">
        <f>'21'!N19+'21'!N50</f>
        <v>0.35699999999999998</v>
      </c>
      <c r="M24" s="469">
        <f>'21'!O19+'21'!O50</f>
        <v>0</v>
      </c>
      <c r="N24" s="469">
        <f>'21'!P19+'21'!P50</f>
        <v>0.2</v>
      </c>
      <c r="O24" s="469">
        <f>'21'!Q19+'21'!Q50</f>
        <v>100</v>
      </c>
      <c r="P24" s="469">
        <f>'21'!R19+'21'!R50</f>
        <v>0</v>
      </c>
      <c r="Q24" s="469">
        <f>'21'!S19+'21'!S50</f>
        <v>0</v>
      </c>
      <c r="R24" s="469">
        <f>'21'!T19+'21'!T50</f>
        <v>0</v>
      </c>
      <c r="S24" s="469">
        <f>'21'!U19+'21'!U50</f>
        <v>0</v>
      </c>
      <c r="T24" s="469">
        <f>'21'!V19+'21'!V50</f>
        <v>0</v>
      </c>
      <c r="U24" s="469">
        <f>'21'!W19+'21'!W50</f>
        <v>0</v>
      </c>
      <c r="V24" s="469">
        <f>'21'!X19+'21'!X50</f>
        <v>0</v>
      </c>
      <c r="W24" s="469">
        <f>'21'!Y19+'21'!Y50</f>
        <v>0</v>
      </c>
      <c r="X24" s="469">
        <f>'21'!Z19+'21'!Z50</f>
        <v>0</v>
      </c>
      <c r="Y24" s="469">
        <f>'21'!AA19+'21'!AA50</f>
        <v>0</v>
      </c>
      <c r="Z24" s="469">
        <f>'21'!AB19+'21'!AB50</f>
        <v>0</v>
      </c>
      <c r="AA24" s="469">
        <f>'21'!AC19+'21'!AC50</f>
        <v>0.2</v>
      </c>
      <c r="AB24" s="469">
        <f>'21'!AD19+'21'!AD50</f>
        <v>0</v>
      </c>
      <c r="AC24" s="469">
        <f>'21'!AE19+'21'!AE50</f>
        <v>0</v>
      </c>
      <c r="AD24" s="469">
        <f>'21'!AF19+'21'!AF50</f>
        <v>0</v>
      </c>
      <c r="AE24" s="469">
        <f>'21'!AG19+'21'!AG50</f>
        <v>0</v>
      </c>
      <c r="AF24" s="469">
        <f>'21'!AH19+'21'!AH50</f>
        <v>0</v>
      </c>
      <c r="AG24" s="469">
        <f>'21'!AI19+'21'!AI50</f>
        <v>0</v>
      </c>
      <c r="AH24" s="469">
        <f>'21'!AJ19+'21'!AJ50</f>
        <v>0</v>
      </c>
      <c r="AI24" s="469">
        <f>'21'!AK19+'21'!AK50</f>
        <v>0</v>
      </c>
      <c r="AJ24" s="469">
        <f>'21'!AL19+'21'!AL50</f>
        <v>0</v>
      </c>
      <c r="AK24" s="469">
        <f>'21'!AM19+'21'!AM50</f>
        <v>0</v>
      </c>
      <c r="AL24" s="469">
        <f>'21'!AN19+'21'!AN50</f>
        <v>0</v>
      </c>
      <c r="AM24" s="469">
        <f>'21'!AO19+'21'!AO50</f>
        <v>4.5</v>
      </c>
      <c r="AN24" s="469">
        <f>'21'!AP19+'21'!AP50</f>
        <v>0</v>
      </c>
      <c r="AO24" s="469">
        <f>'21'!AQ19+'21'!AQ50</f>
        <v>0</v>
      </c>
      <c r="AP24" s="469">
        <f>'21'!AR19+'21'!AR50</f>
        <v>0</v>
      </c>
      <c r="AQ24" s="469">
        <f>'21'!AS19+'21'!AS50</f>
        <v>0</v>
      </c>
      <c r="AR24" s="469">
        <f>'21'!AT19+'21'!AT50</f>
        <v>1.7</v>
      </c>
      <c r="AS24" s="469">
        <f>'21'!AU19+'21'!AU50</f>
        <v>0</v>
      </c>
      <c r="AT24" s="469">
        <f>'21'!AV19+'21'!AV50</f>
        <v>10</v>
      </c>
      <c r="AU24" s="469">
        <f>'21'!AW19+'21'!AW50</f>
        <v>0</v>
      </c>
      <c r="AV24" s="469">
        <f>'21'!AX19+'21'!AX50</f>
        <v>0</v>
      </c>
      <c r="AW24" s="469">
        <f>'21'!AY19+'21'!AY50</f>
        <v>0</v>
      </c>
      <c r="AX24" s="469">
        <f>'21'!AZ19+'21'!AZ50</f>
        <v>0</v>
      </c>
      <c r="AY24" s="469">
        <f>'21'!BA19+'21'!BA50</f>
        <v>0</v>
      </c>
      <c r="AZ24" s="469">
        <f>'21'!BB19+'21'!BB50</f>
        <v>5</v>
      </c>
      <c r="BA24" s="469">
        <f>'21'!BC19+'21'!BC50</f>
        <v>0</v>
      </c>
      <c r="BB24" s="469">
        <f>'21'!BD19+'21'!BD50</f>
        <v>0</v>
      </c>
      <c r="BC24" s="469">
        <f>'21'!BE19+'21'!BE50</f>
        <v>0</v>
      </c>
      <c r="BD24" s="469">
        <f>'21'!BF19+'21'!BF50</f>
        <v>0</v>
      </c>
      <c r="BE24" s="469">
        <f>'21'!BG19+'21'!BG50</f>
        <v>0</v>
      </c>
      <c r="BF24" s="469">
        <f>'21'!BH19+'21'!BH50</f>
        <v>0</v>
      </c>
      <c r="BG24" s="469">
        <f>'21'!BI19+'21'!BI50</f>
        <v>2.2999999999999998</v>
      </c>
      <c r="BH24" s="469">
        <f>'21'!BJ19+'21'!BJ50</f>
        <v>2.2999999999999998</v>
      </c>
      <c r="BI24" s="469">
        <f>'21'!BK19+'21'!BK50</f>
        <v>0.8</v>
      </c>
      <c r="BJ24" s="469">
        <f>'21'!BL19+'21'!BL50</f>
        <v>1.4</v>
      </c>
      <c r="BK24" s="469">
        <f>'21'!BM19+'21'!BM50</f>
        <v>0</v>
      </c>
      <c r="BL24" s="469">
        <f>'21'!BN19+'21'!BN50</f>
        <v>0</v>
      </c>
      <c r="BM24" s="469">
        <f>'21'!BO19+'21'!BO50</f>
        <v>1.7</v>
      </c>
      <c r="BN24" s="469">
        <f>'21'!BP19+'21'!BP50</f>
        <v>0</v>
      </c>
      <c r="BO24" s="469">
        <f>'21'!BQ19+'21'!BQ50</f>
        <v>0</v>
      </c>
      <c r="BP24" s="469">
        <f>'21'!BR19+'21'!BR50</f>
        <v>0</v>
      </c>
      <c r="BQ24" s="469">
        <f>'21'!BS19+'21'!BS50</f>
        <v>0</v>
      </c>
      <c r="BR24" s="469">
        <f>'21'!BT19+'21'!BT50</f>
        <v>0</v>
      </c>
      <c r="BS24" s="469">
        <f>'21'!BU19+'21'!BU50</f>
        <v>0</v>
      </c>
      <c r="BT24" s="469">
        <f>'21'!BV19+'21'!BV50</f>
        <v>24.5</v>
      </c>
      <c r="BU24" s="469">
        <f>'21'!BW19+'21'!BW50</f>
        <v>0</v>
      </c>
      <c r="BV24" s="469">
        <f>'21'!BX19+'21'!BX50</f>
        <v>8</v>
      </c>
      <c r="BW24" s="469">
        <f>'21'!BY19+'21'!BY50</f>
        <v>0</v>
      </c>
      <c r="BX24" s="469">
        <f>'21'!BZ19+'21'!BZ50</f>
        <v>3</v>
      </c>
      <c r="BY24" s="470">
        <f>'21'!C21+'21'!C52</f>
        <v>14884</v>
      </c>
    </row>
    <row r="25" spans="1:77" ht="15">
      <c r="A25" s="102">
        <f>'Итог.вед.(ПРИХОД)'!A25</f>
        <v>45587</v>
      </c>
      <c r="B25" s="469">
        <f>'22'!D19+'22'!D50</f>
        <v>0</v>
      </c>
      <c r="C25" s="469">
        <f>'22'!E19+'22'!E50</f>
        <v>0</v>
      </c>
      <c r="D25" s="469">
        <f>'22'!F19+'22'!F50</f>
        <v>0</v>
      </c>
      <c r="E25" s="469">
        <f>'22'!G19+'22'!G50</f>
        <v>0</v>
      </c>
      <c r="F25" s="469">
        <f>'22'!H19+'22'!H50</f>
        <v>0</v>
      </c>
      <c r="G25" s="469">
        <f>'22'!I19+'22'!I50</f>
        <v>0</v>
      </c>
      <c r="H25" s="469">
        <f>'22'!J19+'22'!J50</f>
        <v>0</v>
      </c>
      <c r="I25" s="469">
        <f>'22'!K19+'22'!K50</f>
        <v>0</v>
      </c>
      <c r="J25" s="469">
        <f>'22'!L19+'22'!L50</f>
        <v>1.38</v>
      </c>
      <c r="K25" s="469">
        <f>'22'!M19+'22'!M50</f>
        <v>0</v>
      </c>
      <c r="L25" s="469">
        <f>'22'!N19+'22'!N50</f>
        <v>0.48299999999999998</v>
      </c>
      <c r="M25" s="469">
        <f>'22'!O19+'22'!O50</f>
        <v>0</v>
      </c>
      <c r="N25" s="469">
        <f>'22'!P19+'22'!P50</f>
        <v>0</v>
      </c>
      <c r="O25" s="469">
        <f>'22'!Q19+'22'!Q50</f>
        <v>100</v>
      </c>
      <c r="P25" s="469">
        <f>'22'!R19+'22'!R50</f>
        <v>0</v>
      </c>
      <c r="Q25" s="469">
        <f>'22'!S19+'22'!S50</f>
        <v>0</v>
      </c>
      <c r="R25" s="469">
        <f>'22'!T19+'22'!T50</f>
        <v>0</v>
      </c>
      <c r="S25" s="469">
        <f>'22'!U19+'22'!U50</f>
        <v>0</v>
      </c>
      <c r="T25" s="469">
        <f>'22'!V19+'22'!V50</f>
        <v>2.5</v>
      </c>
      <c r="U25" s="469">
        <f>'22'!W19+'22'!W50</f>
        <v>0</v>
      </c>
      <c r="V25" s="469">
        <f>'22'!X19+'22'!X50</f>
        <v>0</v>
      </c>
      <c r="W25" s="469">
        <f>'22'!Y19+'22'!Y50</f>
        <v>0</v>
      </c>
      <c r="X25" s="469">
        <f>'22'!Z19+'22'!Z50</f>
        <v>0</v>
      </c>
      <c r="Y25" s="469">
        <f>'22'!AA19+'22'!AA50</f>
        <v>40</v>
      </c>
      <c r="Z25" s="469">
        <f>'22'!AB19+'22'!AB50</f>
        <v>0</v>
      </c>
      <c r="AA25" s="469">
        <f>'22'!AC19+'22'!AC50</f>
        <v>0</v>
      </c>
      <c r="AB25" s="469">
        <f>'22'!AD19+'22'!AD50</f>
        <v>0</v>
      </c>
      <c r="AC25" s="469">
        <f>'22'!AE19+'22'!AE50</f>
        <v>0</v>
      </c>
      <c r="AD25" s="469">
        <f>'22'!AF19+'22'!AF50</f>
        <v>0</v>
      </c>
      <c r="AE25" s="469">
        <f>'22'!AG19+'22'!AG50</f>
        <v>0</v>
      </c>
      <c r="AF25" s="469">
        <f>'22'!AH19+'22'!AH50</f>
        <v>0</v>
      </c>
      <c r="AG25" s="469">
        <f>'22'!AI19+'22'!AI50</f>
        <v>0</v>
      </c>
      <c r="AH25" s="469">
        <f>'22'!AJ19+'22'!AJ50</f>
        <v>0</v>
      </c>
      <c r="AI25" s="469">
        <f>'22'!AK19+'22'!AK50</f>
        <v>0</v>
      </c>
      <c r="AJ25" s="469">
        <f>'22'!AL19+'22'!AL50</f>
        <v>0</v>
      </c>
      <c r="AK25" s="469">
        <f>'22'!AM19+'22'!AM50</f>
        <v>0</v>
      </c>
      <c r="AL25" s="469">
        <f>'22'!AN19+'22'!AN50</f>
        <v>7.8</v>
      </c>
      <c r="AM25" s="469">
        <f>'22'!AO19+'22'!AO50</f>
        <v>0</v>
      </c>
      <c r="AN25" s="469">
        <f>'22'!AP19+'22'!AP50</f>
        <v>0</v>
      </c>
      <c r="AO25" s="469">
        <f>'22'!AQ19+'22'!AQ50</f>
        <v>0</v>
      </c>
      <c r="AP25" s="469">
        <f>'22'!AR19+'22'!AR50</f>
        <v>0</v>
      </c>
      <c r="AQ25" s="469">
        <f>'22'!AS19+'22'!AS50</f>
        <v>0</v>
      </c>
      <c r="AR25" s="469">
        <f>'22'!AT19+'22'!AT50</f>
        <v>0</v>
      </c>
      <c r="AS25" s="469">
        <f>'22'!AU19+'22'!AU50</f>
        <v>0</v>
      </c>
      <c r="AT25" s="469">
        <f>'22'!AV19+'22'!AV50</f>
        <v>0</v>
      </c>
      <c r="AU25" s="469">
        <f>'22'!AW19+'22'!AW50</f>
        <v>0</v>
      </c>
      <c r="AV25" s="469">
        <f>'22'!AX19+'22'!AX50</f>
        <v>0.7</v>
      </c>
      <c r="AW25" s="469">
        <f>'22'!AY19+'22'!AY50</f>
        <v>0</v>
      </c>
      <c r="AX25" s="469">
        <f>'22'!AZ19+'22'!AZ50</f>
        <v>0</v>
      </c>
      <c r="AY25" s="469">
        <f>'22'!BA19+'22'!BA50</f>
        <v>0</v>
      </c>
      <c r="AZ25" s="469">
        <f>'22'!BB19+'22'!BB50</f>
        <v>11</v>
      </c>
      <c r="BA25" s="469">
        <f>'22'!BC19+'22'!BC50</f>
        <v>0</v>
      </c>
      <c r="BB25" s="469">
        <f>'22'!BD19+'22'!BD50</f>
        <v>0</v>
      </c>
      <c r="BC25" s="469">
        <f>'22'!BE19+'22'!BE50</f>
        <v>0</v>
      </c>
      <c r="BD25" s="469">
        <f>'22'!BF19+'22'!BF50</f>
        <v>0</v>
      </c>
      <c r="BE25" s="469">
        <f>'22'!BG19+'22'!BG50</f>
        <v>0</v>
      </c>
      <c r="BF25" s="469">
        <f>'22'!BH19+'22'!BH50</f>
        <v>0</v>
      </c>
      <c r="BG25" s="469">
        <f>'22'!BI19+'22'!BI50</f>
        <v>3</v>
      </c>
      <c r="BH25" s="469">
        <f>'22'!BJ19+'22'!BJ50</f>
        <v>1.8</v>
      </c>
      <c r="BI25" s="469">
        <f>'22'!BK19+'22'!BK50</f>
        <v>1.9</v>
      </c>
      <c r="BJ25" s="469">
        <f>'22'!BL19+'22'!BL50</f>
        <v>3.8</v>
      </c>
      <c r="BK25" s="469">
        <f>'22'!BM19+'22'!BM50</f>
        <v>0</v>
      </c>
      <c r="BL25" s="469">
        <f>'22'!BN19+'22'!BN50</f>
        <v>0</v>
      </c>
      <c r="BM25" s="469">
        <f>'22'!BO19+'22'!BO50</f>
        <v>0</v>
      </c>
      <c r="BN25" s="469">
        <f>'22'!BP19+'22'!BP50</f>
        <v>12</v>
      </c>
      <c r="BO25" s="469">
        <f>'22'!BQ19+'22'!BQ50</f>
        <v>0</v>
      </c>
      <c r="BP25" s="469">
        <f>'22'!BR19+'22'!BR50</f>
        <v>0</v>
      </c>
      <c r="BQ25" s="469">
        <f>'22'!BS19+'22'!BS50</f>
        <v>0</v>
      </c>
      <c r="BR25" s="469">
        <f>'22'!BT19+'22'!BT50</f>
        <v>0</v>
      </c>
      <c r="BS25" s="469">
        <f>'22'!BU19+'22'!BU50</f>
        <v>0</v>
      </c>
      <c r="BT25" s="469">
        <f>'22'!BV19+'22'!BV50</f>
        <v>23.3</v>
      </c>
      <c r="BU25" s="469">
        <f>'22'!BW19+'22'!BW50</f>
        <v>0</v>
      </c>
      <c r="BV25" s="469">
        <f>'22'!BX19+'22'!BX50</f>
        <v>8</v>
      </c>
      <c r="BW25" s="469">
        <f>'22'!BY19+'22'!BY50</f>
        <v>0</v>
      </c>
      <c r="BX25" s="469">
        <f>'22'!BZ19+'22'!BZ50</f>
        <v>0</v>
      </c>
      <c r="BY25" s="470">
        <f>'22'!C21+'22'!C52</f>
        <v>14884</v>
      </c>
    </row>
    <row r="26" spans="1:77" ht="15">
      <c r="A26" s="102">
        <f>'Итог.вед.(ПРИХОД)'!A26</f>
        <v>45588</v>
      </c>
      <c r="B26" s="469">
        <f>'23'!D19+'23'!D50</f>
        <v>0</v>
      </c>
      <c r="C26" s="469">
        <f>'23'!E19+'23'!E50</f>
        <v>0</v>
      </c>
      <c r="D26" s="469">
        <f>'23'!F19+'23'!F50</f>
        <v>0</v>
      </c>
      <c r="E26" s="469">
        <f>'23'!G19+'23'!G50</f>
        <v>0</v>
      </c>
      <c r="F26" s="469">
        <f>'23'!H19+'23'!H50</f>
        <v>0</v>
      </c>
      <c r="G26" s="469">
        <f>'23'!I19+'23'!I50</f>
        <v>0</v>
      </c>
      <c r="H26" s="469">
        <f>'23'!J19+'23'!J50</f>
        <v>5</v>
      </c>
      <c r="I26" s="469">
        <f>'23'!K19+'23'!K50</f>
        <v>0</v>
      </c>
      <c r="J26" s="469">
        <f>'23'!L19+'23'!L50</f>
        <v>1.23</v>
      </c>
      <c r="K26" s="469">
        <f>'23'!M19+'23'!M50</f>
        <v>1.2</v>
      </c>
      <c r="L26" s="469">
        <f>'23'!N19+'23'!N50</f>
        <v>0.44799999999999995</v>
      </c>
      <c r="M26" s="469">
        <f>'23'!O19+'23'!O50</f>
        <v>0</v>
      </c>
      <c r="N26" s="469">
        <f>'23'!P19+'23'!P50</f>
        <v>0.1</v>
      </c>
      <c r="O26" s="469">
        <f>'23'!Q19+'23'!Q50</f>
        <v>0</v>
      </c>
      <c r="P26" s="469">
        <f>'23'!R19+'23'!R50</f>
        <v>2</v>
      </c>
      <c r="Q26" s="469">
        <f>'23'!S19+'23'!S50</f>
        <v>0</v>
      </c>
      <c r="R26" s="469">
        <f>'23'!T19+'23'!T50</f>
        <v>0</v>
      </c>
      <c r="S26" s="469">
        <f>'23'!U19+'23'!U50</f>
        <v>0</v>
      </c>
      <c r="T26" s="469">
        <f>'23'!V19+'23'!V50</f>
        <v>0</v>
      </c>
      <c r="U26" s="469">
        <f>'23'!W19+'23'!W50</f>
        <v>2.6</v>
      </c>
      <c r="V26" s="469">
        <f>'23'!X19+'23'!X50</f>
        <v>0</v>
      </c>
      <c r="W26" s="469">
        <f>'23'!Y19+'23'!Y50</f>
        <v>0</v>
      </c>
      <c r="X26" s="469">
        <f>'23'!Z19+'23'!Z50</f>
        <v>0</v>
      </c>
      <c r="Y26" s="469">
        <f>'23'!AA19+'23'!AA50</f>
        <v>20</v>
      </c>
      <c r="Z26" s="469">
        <f>'23'!AB19+'23'!AB50</f>
        <v>0</v>
      </c>
      <c r="AA26" s="469">
        <f>'23'!AC19+'23'!AC50</f>
        <v>0.3</v>
      </c>
      <c r="AB26" s="469">
        <f>'23'!AD19+'23'!AD50</f>
        <v>0</v>
      </c>
      <c r="AC26" s="469">
        <f>'23'!AE19+'23'!AE50</f>
        <v>0</v>
      </c>
      <c r="AD26" s="469">
        <f>'23'!AF19+'23'!AF50</f>
        <v>0</v>
      </c>
      <c r="AE26" s="469">
        <f>'23'!AG19+'23'!AG50</f>
        <v>6</v>
      </c>
      <c r="AF26" s="469">
        <f>'23'!AH19+'23'!AH50</f>
        <v>0</v>
      </c>
      <c r="AG26" s="469">
        <f>'23'!AI19+'23'!AI50</f>
        <v>0</v>
      </c>
      <c r="AH26" s="469">
        <f>'23'!AJ19+'23'!AJ50</f>
        <v>0</v>
      </c>
      <c r="AI26" s="469">
        <f>'23'!AK19+'23'!AK50</f>
        <v>0</v>
      </c>
      <c r="AJ26" s="469">
        <f>'23'!AL19+'23'!AL50</f>
        <v>0</v>
      </c>
      <c r="AK26" s="469">
        <f>'23'!AM19+'23'!AM50</f>
        <v>0</v>
      </c>
      <c r="AL26" s="469">
        <f>'23'!AN19+'23'!AN50</f>
        <v>0</v>
      </c>
      <c r="AM26" s="469">
        <f>'23'!AO19+'23'!AO50</f>
        <v>0</v>
      </c>
      <c r="AN26" s="469">
        <f>'23'!AP19+'23'!AP50</f>
        <v>0</v>
      </c>
      <c r="AO26" s="469">
        <f>'23'!AQ19+'23'!AQ50</f>
        <v>0</v>
      </c>
      <c r="AP26" s="469">
        <f>'23'!AR19+'23'!AR50</f>
        <v>0</v>
      </c>
      <c r="AQ26" s="469">
        <f>'23'!AS19+'23'!AS50</f>
        <v>0</v>
      </c>
      <c r="AR26" s="469">
        <f>'23'!AT19+'23'!AT50</f>
        <v>1.3</v>
      </c>
      <c r="AS26" s="469">
        <f>'23'!AU19+'23'!AU50</f>
        <v>0</v>
      </c>
      <c r="AT26" s="469">
        <f>'23'!AV19+'23'!AV50</f>
        <v>0</v>
      </c>
      <c r="AU26" s="469">
        <f>'23'!AW19+'23'!AW50</f>
        <v>0</v>
      </c>
      <c r="AV26" s="469">
        <f>'23'!AX19+'23'!AX50</f>
        <v>0</v>
      </c>
      <c r="AW26" s="469">
        <f>'23'!AY19+'23'!AY50</f>
        <v>0</v>
      </c>
      <c r="AX26" s="469">
        <f>'23'!AZ19+'23'!AZ50</f>
        <v>0</v>
      </c>
      <c r="AY26" s="469">
        <f>'23'!BA19+'23'!BA50</f>
        <v>0</v>
      </c>
      <c r="AZ26" s="469">
        <f>'23'!BB19+'23'!BB50</f>
        <v>6</v>
      </c>
      <c r="BA26" s="469">
        <f>'23'!BC19+'23'!BC50</f>
        <v>0</v>
      </c>
      <c r="BB26" s="469">
        <f>'23'!BD19+'23'!BD50</f>
        <v>0</v>
      </c>
      <c r="BC26" s="469">
        <f>'23'!BE19+'23'!BE50</f>
        <v>0</v>
      </c>
      <c r="BD26" s="469">
        <f>'23'!BF19+'23'!BF50</f>
        <v>0</v>
      </c>
      <c r="BE26" s="469">
        <f>'23'!BG19+'23'!BG50</f>
        <v>0</v>
      </c>
      <c r="BF26" s="469">
        <f>'23'!BH19+'23'!BH50</f>
        <v>0</v>
      </c>
      <c r="BG26" s="469">
        <f>'23'!BI19+'23'!BI50</f>
        <v>0</v>
      </c>
      <c r="BH26" s="469">
        <f>'23'!BJ19+'23'!BJ50</f>
        <v>2.9</v>
      </c>
      <c r="BI26" s="469">
        <f>'23'!BK19+'23'!BK50</f>
        <v>0.7</v>
      </c>
      <c r="BJ26" s="469">
        <f>'23'!BL19+'23'!BL50</f>
        <v>1</v>
      </c>
      <c r="BK26" s="469">
        <f>'23'!BM19+'23'!BM50</f>
        <v>0</v>
      </c>
      <c r="BL26" s="469">
        <f>'23'!BN19+'23'!BN50</f>
        <v>0</v>
      </c>
      <c r="BM26" s="469">
        <f>'23'!BO19+'23'!BO50</f>
        <v>0</v>
      </c>
      <c r="BN26" s="469">
        <f>'23'!BP19+'23'!BP50</f>
        <v>0</v>
      </c>
      <c r="BO26" s="469">
        <f>'23'!BQ19+'23'!BQ50</f>
        <v>0</v>
      </c>
      <c r="BP26" s="469">
        <f>'23'!BR19+'23'!BR50</f>
        <v>0</v>
      </c>
      <c r="BQ26" s="469">
        <f>'23'!BS19+'23'!BS50</f>
        <v>0</v>
      </c>
      <c r="BR26" s="469">
        <f>'23'!BT19+'23'!BT50</f>
        <v>0</v>
      </c>
      <c r="BS26" s="469">
        <f>'23'!BU19+'23'!BU50</f>
        <v>0</v>
      </c>
      <c r="BT26" s="469">
        <f>'23'!BV19+'23'!BV50</f>
        <v>0</v>
      </c>
      <c r="BU26" s="469">
        <f>'23'!BW19+'23'!BW50</f>
        <v>12</v>
      </c>
      <c r="BV26" s="469">
        <f>'23'!BX19+'23'!BX50</f>
        <v>8</v>
      </c>
      <c r="BW26" s="469">
        <f>'23'!BY19+'23'!BY50</f>
        <v>0</v>
      </c>
      <c r="BX26" s="469">
        <f>'23'!BZ19+'23'!BZ50</f>
        <v>3</v>
      </c>
      <c r="BY26" s="470">
        <f>'23'!C21+'23'!C52</f>
        <v>14884</v>
      </c>
    </row>
    <row r="27" spans="1:77" ht="15">
      <c r="A27" s="102">
        <f>'Итог.вед.(ПРИХОД)'!A27</f>
        <v>45589</v>
      </c>
      <c r="B27" s="469">
        <f>'24'!D19+'24'!D50</f>
        <v>0</v>
      </c>
      <c r="C27" s="469">
        <f>'24'!E19+'24'!E50</f>
        <v>6</v>
      </c>
      <c r="D27" s="469">
        <f>'24'!F19+'24'!F50</f>
        <v>0</v>
      </c>
      <c r="E27" s="469">
        <f>'24'!G19+'24'!G50</f>
        <v>0</v>
      </c>
      <c r="F27" s="469">
        <f>'24'!H19+'24'!H50</f>
        <v>0</v>
      </c>
      <c r="G27" s="469">
        <f>'24'!I19+'24'!I50</f>
        <v>0</v>
      </c>
      <c r="H27" s="469">
        <f>'24'!J19+'24'!J50</f>
        <v>4.5</v>
      </c>
      <c r="I27" s="469">
        <f>'24'!K19+'24'!K50</f>
        <v>0</v>
      </c>
      <c r="J27" s="469">
        <f>'24'!L19+'24'!L50</f>
        <v>1.05</v>
      </c>
      <c r="K27" s="469">
        <f>'24'!M19+'24'!M50</f>
        <v>2.4</v>
      </c>
      <c r="L27" s="469">
        <f>'24'!N19+'24'!N50</f>
        <v>0.58499999999999996</v>
      </c>
      <c r="M27" s="469">
        <f>'24'!O19+'24'!O50</f>
        <v>0</v>
      </c>
      <c r="N27" s="469">
        <f>'24'!P19+'24'!P50</f>
        <v>0.2</v>
      </c>
      <c r="O27" s="469">
        <f>'24'!Q19+'24'!Q50</f>
        <v>100</v>
      </c>
      <c r="P27" s="469">
        <f>'24'!R19+'24'!R50</f>
        <v>0</v>
      </c>
      <c r="Q27" s="469">
        <f>'24'!S19+'24'!S50</f>
        <v>0</v>
      </c>
      <c r="R27" s="469">
        <f>'24'!T19+'24'!T50</f>
        <v>0</v>
      </c>
      <c r="S27" s="469">
        <f>'24'!U19+'24'!U50</f>
        <v>0</v>
      </c>
      <c r="T27" s="469">
        <f>'24'!V19+'24'!V50</f>
        <v>0</v>
      </c>
      <c r="U27" s="469">
        <f>'24'!W19+'24'!W50</f>
        <v>2.5</v>
      </c>
      <c r="V27" s="469">
        <f>'24'!X19+'24'!X50</f>
        <v>0</v>
      </c>
      <c r="W27" s="469">
        <f>'24'!Y19+'24'!Y50</f>
        <v>0</v>
      </c>
      <c r="X27" s="469">
        <f>'24'!Z19+'24'!Z50</f>
        <v>0</v>
      </c>
      <c r="Y27" s="469">
        <f>'24'!AA19+'24'!AA50</f>
        <v>0</v>
      </c>
      <c r="Z27" s="469">
        <f>'24'!AB19+'24'!AB50</f>
        <v>0</v>
      </c>
      <c r="AA27" s="469">
        <f>'24'!AC19+'24'!AC50</f>
        <v>0.3</v>
      </c>
      <c r="AB27" s="469">
        <f>'24'!AD19+'24'!AD50</f>
        <v>0</v>
      </c>
      <c r="AC27" s="469">
        <f>'24'!AE19+'24'!AE50</f>
        <v>0</v>
      </c>
      <c r="AD27" s="469">
        <f>'24'!AF19+'24'!AF50</f>
        <v>2.8</v>
      </c>
      <c r="AE27" s="469">
        <f>'24'!AG19+'24'!AG50</f>
        <v>0</v>
      </c>
      <c r="AF27" s="469">
        <f>'24'!AH19+'24'!AH50</f>
        <v>0</v>
      </c>
      <c r="AG27" s="469">
        <f>'24'!AI19+'24'!AI50</f>
        <v>0</v>
      </c>
      <c r="AH27" s="469">
        <f>'24'!AJ19+'24'!AJ50</f>
        <v>0</v>
      </c>
      <c r="AI27" s="469">
        <f>'24'!AK19+'24'!AK50</f>
        <v>0</v>
      </c>
      <c r="AJ27" s="469">
        <f>'24'!AL19+'24'!AL50</f>
        <v>0</v>
      </c>
      <c r="AK27" s="469">
        <f>'24'!AM19+'24'!AM50</f>
        <v>0</v>
      </c>
      <c r="AL27" s="469">
        <f>'24'!AN19+'24'!AN50</f>
        <v>0</v>
      </c>
      <c r="AM27" s="469">
        <f>'24'!AO19+'24'!AO50</f>
        <v>0</v>
      </c>
      <c r="AN27" s="469">
        <f>'24'!AP19+'24'!AP50</f>
        <v>0</v>
      </c>
      <c r="AO27" s="469">
        <f>'24'!AQ19+'24'!AQ50</f>
        <v>0</v>
      </c>
      <c r="AP27" s="469">
        <f>'24'!AR19+'24'!AR50</f>
        <v>0</v>
      </c>
      <c r="AQ27" s="469">
        <f>'24'!AS19+'24'!AS50</f>
        <v>0</v>
      </c>
      <c r="AR27" s="469">
        <f>'24'!AT19+'24'!AT50</f>
        <v>1.2</v>
      </c>
      <c r="AS27" s="469">
        <f>'24'!AU19+'24'!AU50</f>
        <v>0</v>
      </c>
      <c r="AT27" s="469">
        <f>'24'!AV19+'24'!AV50</f>
        <v>6.5</v>
      </c>
      <c r="AU27" s="469">
        <f>'24'!AW19+'24'!AW50</f>
        <v>0</v>
      </c>
      <c r="AV27" s="469">
        <f>'24'!AX19+'24'!AX50</f>
        <v>0</v>
      </c>
      <c r="AW27" s="469">
        <f>'24'!AY19+'24'!AY50</f>
        <v>0</v>
      </c>
      <c r="AX27" s="469">
        <f>'24'!AZ19+'24'!AZ50</f>
        <v>6</v>
      </c>
      <c r="AY27" s="469">
        <f>'24'!BA19+'24'!BA50</f>
        <v>0</v>
      </c>
      <c r="AZ27" s="469">
        <f>'24'!BB19+'24'!BB50</f>
        <v>0</v>
      </c>
      <c r="BA27" s="469">
        <f>'24'!BC19+'24'!BC50</f>
        <v>0</v>
      </c>
      <c r="BB27" s="469">
        <f>'24'!BD19+'24'!BD50</f>
        <v>0</v>
      </c>
      <c r="BC27" s="469">
        <f>'24'!BE19+'24'!BE50</f>
        <v>0</v>
      </c>
      <c r="BD27" s="469">
        <f>'24'!BF19+'24'!BF50</f>
        <v>0</v>
      </c>
      <c r="BE27" s="469">
        <f>'24'!BG19+'24'!BG50</f>
        <v>0</v>
      </c>
      <c r="BF27" s="469">
        <f>'24'!BH19+'24'!BH50</f>
        <v>0</v>
      </c>
      <c r="BG27" s="469">
        <f>'24'!BI19+'24'!BI50</f>
        <v>0</v>
      </c>
      <c r="BH27" s="469">
        <f>'24'!BJ19+'24'!BJ50</f>
        <v>21.9</v>
      </c>
      <c r="BI27" s="469">
        <f>'24'!BK19+'24'!BK50</f>
        <v>0.7</v>
      </c>
      <c r="BJ27" s="469">
        <f>'24'!BL19+'24'!BL50</f>
        <v>1.3</v>
      </c>
      <c r="BK27" s="469">
        <f>'24'!BM19+'24'!BM50</f>
        <v>0</v>
      </c>
      <c r="BL27" s="469">
        <f>'24'!BN19+'24'!BN50</f>
        <v>0</v>
      </c>
      <c r="BM27" s="469">
        <f>'24'!BO19+'24'!BO50</f>
        <v>0</v>
      </c>
      <c r="BN27" s="469">
        <f>'24'!BP19+'24'!BP50</f>
        <v>0</v>
      </c>
      <c r="BO27" s="469">
        <f>'24'!BQ19+'24'!BQ50</f>
        <v>0</v>
      </c>
      <c r="BP27" s="469">
        <f>'24'!BR19+'24'!BR50</f>
        <v>0</v>
      </c>
      <c r="BQ27" s="469">
        <f>'24'!BS19+'24'!BS50</f>
        <v>0</v>
      </c>
      <c r="BR27" s="469">
        <f>'24'!BT19+'24'!BT50</f>
        <v>0</v>
      </c>
      <c r="BS27" s="469">
        <f>'24'!BU19+'24'!BU50</f>
        <v>0</v>
      </c>
      <c r="BT27" s="469">
        <f>'24'!BV19+'24'!BV50</f>
        <v>23.2</v>
      </c>
      <c r="BU27" s="469">
        <f>'24'!BW19+'24'!BW50</f>
        <v>0</v>
      </c>
      <c r="BV27" s="469">
        <f>'24'!BX19+'24'!BX50</f>
        <v>8</v>
      </c>
      <c r="BW27" s="469">
        <f>'24'!BY19+'24'!BY50</f>
        <v>0</v>
      </c>
      <c r="BX27" s="469">
        <f>'24'!BZ19+'24'!BZ50</f>
        <v>0</v>
      </c>
      <c r="BY27" s="470">
        <f>'24'!C21+'24'!C52</f>
        <v>14884</v>
      </c>
    </row>
    <row r="28" spans="1:77" ht="15">
      <c r="A28" s="102">
        <f>'Итог.вед.(ПРИХОД)'!A28</f>
        <v>45590</v>
      </c>
      <c r="B28" s="469">
        <f>'25'!D19+'25'!D50</f>
        <v>0</v>
      </c>
      <c r="C28" s="469">
        <f>'25'!E19+'25'!E50</f>
        <v>0</v>
      </c>
      <c r="D28" s="469">
        <f>'25'!F19+'25'!F50</f>
        <v>0</v>
      </c>
      <c r="E28" s="469">
        <f>'25'!G19+'25'!G50</f>
        <v>0</v>
      </c>
      <c r="F28" s="469">
        <f>'25'!H19+'25'!H50</f>
        <v>0</v>
      </c>
      <c r="G28" s="469">
        <f>'25'!I19+'25'!I50</f>
        <v>0</v>
      </c>
      <c r="H28" s="469">
        <f>'25'!J19+'25'!J50</f>
        <v>0</v>
      </c>
      <c r="I28" s="469">
        <f>'25'!K19+'25'!K50</f>
        <v>0</v>
      </c>
      <c r="J28" s="469">
        <f>'25'!L19+'25'!L50</f>
        <v>1.7800000000000002</v>
      </c>
      <c r="K28" s="469">
        <f>'25'!M19+'25'!M50</f>
        <v>1.4</v>
      </c>
      <c r="L28" s="469">
        <f>'25'!N19+'25'!N50</f>
        <v>0.48299999999999998</v>
      </c>
      <c r="M28" s="469">
        <f>'25'!O19+'25'!O50</f>
        <v>0</v>
      </c>
      <c r="N28" s="469">
        <f>'25'!P19+'25'!P50</f>
        <v>0.1</v>
      </c>
      <c r="O28" s="469">
        <f>'25'!Q19+'25'!Q50</f>
        <v>100</v>
      </c>
      <c r="P28" s="469">
        <f>'25'!R19+'25'!R50</f>
        <v>2</v>
      </c>
      <c r="Q28" s="469">
        <f>'25'!S19+'25'!S50</f>
        <v>0</v>
      </c>
      <c r="R28" s="469">
        <f>'25'!T19+'25'!T50</f>
        <v>0</v>
      </c>
      <c r="S28" s="469">
        <f>'25'!U19+'25'!U50</f>
        <v>0</v>
      </c>
      <c r="T28" s="469">
        <f>'25'!V19+'25'!V50</f>
        <v>2.1</v>
      </c>
      <c r="U28" s="469">
        <f>'25'!W19+'25'!W50</f>
        <v>0</v>
      </c>
      <c r="V28" s="469">
        <f>'25'!X19+'25'!X50</f>
        <v>0</v>
      </c>
      <c r="W28" s="469">
        <f>'25'!Y19+'25'!Y50</f>
        <v>0</v>
      </c>
      <c r="X28" s="469">
        <f>'25'!Z19+'25'!Z50</f>
        <v>0</v>
      </c>
      <c r="Y28" s="469">
        <f>'25'!AA19+'25'!AA50</f>
        <v>20</v>
      </c>
      <c r="Z28" s="469">
        <f>'25'!AB19+'25'!AB50</f>
        <v>0</v>
      </c>
      <c r="AA28" s="469">
        <f>'25'!AC19+'25'!AC50</f>
        <v>0.8</v>
      </c>
      <c r="AB28" s="469">
        <f>'25'!AD19+'25'!AD50</f>
        <v>0</v>
      </c>
      <c r="AC28" s="469">
        <f>'25'!AE19+'25'!AE50</f>
        <v>0</v>
      </c>
      <c r="AD28" s="469">
        <f>'25'!AF19+'25'!AF50</f>
        <v>0</v>
      </c>
      <c r="AE28" s="469">
        <f>'25'!AG19+'25'!AG50</f>
        <v>0</v>
      </c>
      <c r="AF28" s="469">
        <f>'25'!AH19+'25'!AH50</f>
        <v>0</v>
      </c>
      <c r="AG28" s="469">
        <f>'25'!AI19+'25'!AI50</f>
        <v>0</v>
      </c>
      <c r="AH28" s="469">
        <f>'25'!AJ19+'25'!AJ50</f>
        <v>0</v>
      </c>
      <c r="AI28" s="469">
        <f>'25'!AK19+'25'!AK50</f>
        <v>0</v>
      </c>
      <c r="AJ28" s="469">
        <f>'25'!AL19+'25'!AL50</f>
        <v>6</v>
      </c>
      <c r="AK28" s="469">
        <f>'25'!AM19+'25'!AM50</f>
        <v>0</v>
      </c>
      <c r="AL28" s="469">
        <f>'25'!AN19+'25'!AN50</f>
        <v>2.2000000000000002</v>
      </c>
      <c r="AM28" s="469">
        <f>'25'!AO19+'25'!AO50</f>
        <v>0</v>
      </c>
      <c r="AN28" s="469">
        <f>'25'!AP19+'25'!AP50</f>
        <v>0</v>
      </c>
      <c r="AO28" s="469">
        <f>'25'!AQ19+'25'!AQ50</f>
        <v>0</v>
      </c>
      <c r="AP28" s="469">
        <f>'25'!AR19+'25'!AR50</f>
        <v>0</v>
      </c>
      <c r="AQ28" s="469">
        <f>'25'!AS19+'25'!AS50</f>
        <v>0</v>
      </c>
      <c r="AR28" s="469">
        <f>'25'!AT19+'25'!AT50</f>
        <v>0.6</v>
      </c>
      <c r="AS28" s="469">
        <f>'25'!AU19+'25'!AU50</f>
        <v>0</v>
      </c>
      <c r="AT28" s="469">
        <f>'25'!AV19+'25'!AV50</f>
        <v>6</v>
      </c>
      <c r="AU28" s="469">
        <f>'25'!AW19+'25'!AW50</f>
        <v>0</v>
      </c>
      <c r="AV28" s="469">
        <f>'25'!AX19+'25'!AX50</f>
        <v>0</v>
      </c>
      <c r="AW28" s="469">
        <f>'25'!AY19+'25'!AY50</f>
        <v>0</v>
      </c>
      <c r="AX28" s="469">
        <f>'25'!AZ19+'25'!AZ50</f>
        <v>0</v>
      </c>
      <c r="AY28" s="469">
        <f>'25'!BA19+'25'!BA50</f>
        <v>0</v>
      </c>
      <c r="AZ28" s="469">
        <f>'25'!BB19+'25'!BB50</f>
        <v>6.5</v>
      </c>
      <c r="BA28" s="469">
        <f>'25'!BC19+'25'!BC50</f>
        <v>0</v>
      </c>
      <c r="BB28" s="469">
        <f>'25'!BD19+'25'!BD50</f>
        <v>0</v>
      </c>
      <c r="BC28" s="469">
        <f>'25'!BE19+'25'!BE50</f>
        <v>0</v>
      </c>
      <c r="BD28" s="469">
        <f>'25'!BF19+'25'!BF50</f>
        <v>0</v>
      </c>
      <c r="BE28" s="469">
        <f>'25'!BG19+'25'!BG50</f>
        <v>0</v>
      </c>
      <c r="BF28" s="469">
        <f>'25'!BH19+'25'!BH50</f>
        <v>12</v>
      </c>
      <c r="BG28" s="469">
        <f>'25'!BI19+'25'!BI50</f>
        <v>0</v>
      </c>
      <c r="BH28" s="469">
        <f>'25'!BJ19+'25'!BJ50</f>
        <v>22.1</v>
      </c>
      <c r="BI28" s="469">
        <f>'25'!BK19+'25'!BK50</f>
        <v>2.8</v>
      </c>
      <c r="BJ28" s="469">
        <f>'25'!BL19+'25'!BL50</f>
        <v>2.8</v>
      </c>
      <c r="BK28" s="469">
        <f>'25'!BM19+'25'!BM50</f>
        <v>0</v>
      </c>
      <c r="BL28" s="469">
        <f>'25'!BN19+'25'!BN50</f>
        <v>0</v>
      </c>
      <c r="BM28" s="469">
        <f>'25'!BO19+'25'!BO50</f>
        <v>3.5</v>
      </c>
      <c r="BN28" s="469">
        <f>'25'!BP19+'25'!BP50</f>
        <v>0</v>
      </c>
      <c r="BO28" s="469">
        <f>'25'!BQ19+'25'!BQ50</f>
        <v>0</v>
      </c>
      <c r="BP28" s="469">
        <f>'25'!BR19+'25'!BR50</f>
        <v>0</v>
      </c>
      <c r="BQ28" s="469">
        <f>'25'!BS19+'25'!BS50</f>
        <v>0</v>
      </c>
      <c r="BR28" s="469">
        <f>'25'!BT19+'25'!BT50</f>
        <v>0</v>
      </c>
      <c r="BS28" s="469">
        <f>'25'!BU19+'25'!BU50</f>
        <v>0</v>
      </c>
      <c r="BT28" s="469">
        <f>'25'!BV19+'25'!BV50</f>
        <v>0</v>
      </c>
      <c r="BU28" s="469">
        <f>'25'!BW19+'25'!BW50</f>
        <v>0</v>
      </c>
      <c r="BV28" s="469">
        <f>'25'!BX19+'25'!BX50</f>
        <v>8</v>
      </c>
      <c r="BW28" s="469">
        <f>'25'!BY19+'25'!BY50</f>
        <v>0</v>
      </c>
      <c r="BX28" s="469">
        <f>'25'!BZ19+'25'!BZ50</f>
        <v>0</v>
      </c>
      <c r="BY28" s="470">
        <f>'25'!C21+'25'!C52</f>
        <v>14884</v>
      </c>
    </row>
    <row r="29" spans="1:77" ht="15">
      <c r="A29" s="102">
        <f>'Итог.вед.(ПРИХОД)'!A29</f>
        <v>45591</v>
      </c>
      <c r="B29" s="469">
        <f>'26'!D19+'26'!D50</f>
        <v>0</v>
      </c>
      <c r="C29" s="469">
        <f>'26'!E19+'26'!E50</f>
        <v>0</v>
      </c>
      <c r="D29" s="469">
        <f>'26'!F19+'26'!F50</f>
        <v>0</v>
      </c>
      <c r="E29" s="469">
        <f>'26'!G19+'26'!G50</f>
        <v>0</v>
      </c>
      <c r="F29" s="469">
        <f>'26'!H19+'26'!H50</f>
        <v>0</v>
      </c>
      <c r="G29" s="469">
        <f>'26'!I19+'26'!I50</f>
        <v>0</v>
      </c>
      <c r="H29" s="469">
        <f>'26'!J19+'26'!J50</f>
        <v>0</v>
      </c>
      <c r="I29" s="469">
        <f>'26'!K19+'26'!K50</f>
        <v>0</v>
      </c>
      <c r="J29" s="469">
        <f>'26'!L19+'26'!L50</f>
        <v>0</v>
      </c>
      <c r="K29" s="469">
        <f>'26'!M19+'26'!M50</f>
        <v>0</v>
      </c>
      <c r="L29" s="469">
        <f>('26'!N19+'26'!N50)</f>
        <v>0</v>
      </c>
      <c r="M29" s="469">
        <f>'26'!O19+'26'!O50</f>
        <v>0</v>
      </c>
      <c r="N29" s="469">
        <f>'26'!P19+'26'!P50</f>
        <v>0</v>
      </c>
      <c r="O29" s="469">
        <f>'26'!Q19+'26'!Q50</f>
        <v>0</v>
      </c>
      <c r="P29" s="469">
        <f>'26'!R19+'26'!R50</f>
        <v>0</v>
      </c>
      <c r="Q29" s="469">
        <f>'26'!S19+'26'!S50</f>
        <v>0</v>
      </c>
      <c r="R29" s="469">
        <f>'26'!T19+'26'!T50</f>
        <v>0</v>
      </c>
      <c r="S29" s="469">
        <f>'26'!U19+'26'!U50</f>
        <v>0</v>
      </c>
      <c r="T29" s="469">
        <f>'26'!V19+'26'!V50</f>
        <v>0</v>
      </c>
      <c r="U29" s="469">
        <f>'26'!W19+'26'!W50</f>
        <v>0</v>
      </c>
      <c r="V29" s="469">
        <f>'26'!X19+'26'!X50</f>
        <v>0</v>
      </c>
      <c r="W29" s="469">
        <f>'26'!Y19+'26'!Y50</f>
        <v>0</v>
      </c>
      <c r="X29" s="469">
        <f>'26'!Z19+'26'!Z50</f>
        <v>0</v>
      </c>
      <c r="Y29" s="469">
        <f>'26'!AA19+'26'!AA50</f>
        <v>0</v>
      </c>
      <c r="Z29" s="469">
        <f>'26'!AB19+'26'!AB50</f>
        <v>0</v>
      </c>
      <c r="AA29" s="469">
        <f>'26'!AC19+'26'!AC50</f>
        <v>0</v>
      </c>
      <c r="AB29" s="469">
        <f>'26'!AD19+'26'!AD50</f>
        <v>0</v>
      </c>
      <c r="AC29" s="469">
        <f>'26'!AE19+'26'!AE50</f>
        <v>0</v>
      </c>
      <c r="AD29" s="469">
        <f>'26'!AF19+'26'!AF50</f>
        <v>0</v>
      </c>
      <c r="AE29" s="469">
        <f>'26'!AG19+'26'!AG50</f>
        <v>0</v>
      </c>
      <c r="AF29" s="469">
        <f>'26'!AH19+'26'!AH50</f>
        <v>0</v>
      </c>
      <c r="AG29" s="469">
        <f>'26'!AI19+'26'!AI50</f>
        <v>0</v>
      </c>
      <c r="AH29" s="469">
        <f>'26'!AJ19+'26'!AJ50</f>
        <v>0</v>
      </c>
      <c r="AI29" s="469">
        <f>'26'!AK19+'26'!AK50</f>
        <v>0</v>
      </c>
      <c r="AJ29" s="469">
        <f>'26'!AL19+'26'!AL50</f>
        <v>0</v>
      </c>
      <c r="AK29" s="469">
        <f>'26'!AM19+'26'!AM50</f>
        <v>0</v>
      </c>
      <c r="AL29" s="469">
        <f>'26'!AN19+'26'!AN50</f>
        <v>0</v>
      </c>
      <c r="AM29" s="469">
        <f>'26'!AO19+'26'!AO50</f>
        <v>0</v>
      </c>
      <c r="AN29" s="469">
        <f>'26'!AP19+'26'!AP50</f>
        <v>0</v>
      </c>
      <c r="AO29" s="469">
        <f>'26'!AQ19+'26'!AQ50</f>
        <v>0</v>
      </c>
      <c r="AP29" s="469">
        <f>'26'!AR19+'26'!AR50</f>
        <v>0</v>
      </c>
      <c r="AQ29" s="469">
        <f>'26'!AS19+'26'!AS50</f>
        <v>0</v>
      </c>
      <c r="AR29" s="469">
        <f>'26'!AT19+'26'!AT50</f>
        <v>0</v>
      </c>
      <c r="AS29" s="469">
        <f>'26'!AU19+'26'!AU50</f>
        <v>0</v>
      </c>
      <c r="AT29" s="469">
        <f>'26'!AV19+'26'!AV50</f>
        <v>0</v>
      </c>
      <c r="AU29" s="469">
        <f>'26'!AW19+'26'!AW50</f>
        <v>0</v>
      </c>
      <c r="AV29" s="469">
        <f>'26'!AX19+'26'!AX50</f>
        <v>0</v>
      </c>
      <c r="AW29" s="469">
        <f>'26'!AY19+'26'!AY50</f>
        <v>0</v>
      </c>
      <c r="AX29" s="469">
        <f>'26'!AZ19+'26'!AZ50</f>
        <v>0</v>
      </c>
      <c r="AY29" s="469">
        <f>'26'!BA19+'26'!BA50</f>
        <v>0</v>
      </c>
      <c r="AZ29" s="469">
        <f>'26'!BB19+'26'!BB50</f>
        <v>0</v>
      </c>
      <c r="BA29" s="469">
        <f>'26'!BC19+'26'!BC50</f>
        <v>0</v>
      </c>
      <c r="BB29" s="469">
        <f>'26'!BD19+'26'!BD50</f>
        <v>0</v>
      </c>
      <c r="BC29" s="469">
        <f>'26'!BE19+'26'!BE50</f>
        <v>0</v>
      </c>
      <c r="BD29" s="469">
        <f>'26'!BF19+'26'!BF50</f>
        <v>0</v>
      </c>
      <c r="BE29" s="469">
        <f>'26'!BG19+'26'!BG50</f>
        <v>0</v>
      </c>
      <c r="BF29" s="469">
        <f>'26'!BH19+'26'!BH50</f>
        <v>0</v>
      </c>
      <c r="BG29" s="469">
        <f>'26'!BI19+'26'!BI50</f>
        <v>0</v>
      </c>
      <c r="BH29" s="469">
        <f>'26'!BJ19+'26'!BJ50</f>
        <v>0</v>
      </c>
      <c r="BI29" s="469">
        <f>'26'!BK19+'26'!BK50</f>
        <v>0</v>
      </c>
      <c r="BJ29" s="469">
        <f>'26'!BL19+'26'!BL50</f>
        <v>0</v>
      </c>
      <c r="BK29" s="469">
        <f>'26'!BM19+'26'!BM50</f>
        <v>0</v>
      </c>
      <c r="BL29" s="469">
        <f>'26'!BN19+'26'!BN50</f>
        <v>0</v>
      </c>
      <c r="BM29" s="469">
        <f>'26'!BO19+'26'!BO50</f>
        <v>0</v>
      </c>
      <c r="BN29" s="469">
        <f>'26'!BP19+'26'!BP50</f>
        <v>0</v>
      </c>
      <c r="BO29" s="469">
        <f>'26'!BQ19+'26'!BQ50</f>
        <v>0</v>
      </c>
      <c r="BP29" s="469">
        <f>'26'!BR19+'26'!BR50</f>
        <v>0</v>
      </c>
      <c r="BQ29" s="469">
        <f>'26'!BS19+'26'!BS50</f>
        <v>0</v>
      </c>
      <c r="BR29" s="469">
        <f>'26'!BT19+'26'!BT50</f>
        <v>0</v>
      </c>
      <c r="BS29" s="469">
        <f>'26'!BU19+'26'!BU50</f>
        <v>0</v>
      </c>
      <c r="BT29" s="469">
        <f>'26'!BV19+'26'!BV50</f>
        <v>0</v>
      </c>
      <c r="BU29" s="469">
        <f>'26'!BW19+'26'!BW50</f>
        <v>0</v>
      </c>
      <c r="BV29" s="469">
        <f>'26'!BX19+'26'!BX50</f>
        <v>0</v>
      </c>
      <c r="BW29" s="469">
        <f>'26'!BY19+'26'!BY50</f>
        <v>0</v>
      </c>
      <c r="BX29" s="469">
        <f>'26'!BZ19+'26'!BZ50</f>
        <v>0</v>
      </c>
      <c r="BY29" s="471">
        <f>'26'!C21+'26'!C52</f>
        <v>0</v>
      </c>
    </row>
    <row r="30" spans="1:77" ht="15">
      <c r="A30" s="102">
        <f>'Итог.вед.(ПРИХОД)'!A30</f>
        <v>45592</v>
      </c>
      <c r="B30" s="469">
        <f>'27'!D19+'27'!D50</f>
        <v>0</v>
      </c>
      <c r="C30" s="469">
        <f>'27'!E19+'27'!E50</f>
        <v>0</v>
      </c>
      <c r="D30" s="469">
        <f>'27'!F19+'27'!F50</f>
        <v>0</v>
      </c>
      <c r="E30" s="469">
        <f>'27'!G19+'27'!G50</f>
        <v>0</v>
      </c>
      <c r="F30" s="469">
        <f>'27'!H19+'27'!H50</f>
        <v>0</v>
      </c>
      <c r="G30" s="469">
        <f>'27'!I19+'27'!I50</f>
        <v>0</v>
      </c>
      <c r="H30" s="469">
        <f>'27'!J19+'27'!J50</f>
        <v>0</v>
      </c>
      <c r="I30" s="469">
        <f>'27'!K19+'27'!K50</f>
        <v>0</v>
      </c>
      <c r="J30" s="469">
        <f>'27'!L19+'27'!L50</f>
        <v>0</v>
      </c>
      <c r="K30" s="469">
        <f>'27'!M19+'27'!M50</f>
        <v>0</v>
      </c>
      <c r="L30" s="469">
        <f>('27'!N19+'27'!N50)</f>
        <v>0</v>
      </c>
      <c r="M30" s="469">
        <f>'27'!O19+'27'!O50</f>
        <v>0</v>
      </c>
      <c r="N30" s="469">
        <f>'27'!P19+'27'!P50</f>
        <v>0</v>
      </c>
      <c r="O30" s="469">
        <f>'27'!Q19+'27'!Q50</f>
        <v>0</v>
      </c>
      <c r="P30" s="469">
        <f>'27'!R19+'27'!R50</f>
        <v>0</v>
      </c>
      <c r="Q30" s="469">
        <f>'27'!S19+'27'!S50</f>
        <v>0</v>
      </c>
      <c r="R30" s="469">
        <f>'27'!T19+'27'!T50</f>
        <v>0</v>
      </c>
      <c r="S30" s="469">
        <f>'27'!U19+'27'!U50</f>
        <v>0</v>
      </c>
      <c r="T30" s="469">
        <f>'27'!V19+'27'!V50</f>
        <v>0</v>
      </c>
      <c r="U30" s="469">
        <f>'27'!W19+'27'!W50</f>
        <v>0</v>
      </c>
      <c r="V30" s="469">
        <f>'27'!X19+'27'!X50</f>
        <v>0</v>
      </c>
      <c r="W30" s="469">
        <f>'27'!Y19+'27'!Y50</f>
        <v>0</v>
      </c>
      <c r="X30" s="469">
        <f>'27'!Z19+'27'!Z50</f>
        <v>0</v>
      </c>
      <c r="Y30" s="469">
        <f>'27'!AA19+'27'!AA50</f>
        <v>0</v>
      </c>
      <c r="Z30" s="469">
        <f>'27'!AB19+'27'!AB50</f>
        <v>0</v>
      </c>
      <c r="AA30" s="469">
        <f>'27'!AC19+'27'!AC50</f>
        <v>0</v>
      </c>
      <c r="AB30" s="469">
        <f>'27'!AD19+'27'!AD50</f>
        <v>0</v>
      </c>
      <c r="AC30" s="469">
        <f>'27'!AE19+'27'!AE50</f>
        <v>0</v>
      </c>
      <c r="AD30" s="469">
        <f>'27'!AF19+'27'!AF50</f>
        <v>0</v>
      </c>
      <c r="AE30" s="469">
        <f>'27'!AG19+'27'!AG50</f>
        <v>0</v>
      </c>
      <c r="AF30" s="469">
        <f>'27'!AH19+'27'!AH50</f>
        <v>0</v>
      </c>
      <c r="AG30" s="469">
        <f>'27'!AI19+'27'!AI50</f>
        <v>0</v>
      </c>
      <c r="AH30" s="469">
        <f>'27'!AJ19+'27'!AJ50</f>
        <v>0</v>
      </c>
      <c r="AI30" s="469">
        <f>'27'!AK19+'27'!AK50</f>
        <v>0</v>
      </c>
      <c r="AJ30" s="469">
        <f>'27'!AL19+'27'!AL50</f>
        <v>0</v>
      </c>
      <c r="AK30" s="469">
        <f>'27'!AM19+'27'!AM50</f>
        <v>0</v>
      </c>
      <c r="AL30" s="469">
        <f>'27'!AN19+'27'!AN50</f>
        <v>0</v>
      </c>
      <c r="AM30" s="469">
        <f>'27'!AO19+'27'!AO50</f>
        <v>0</v>
      </c>
      <c r="AN30" s="469">
        <f>'27'!AP19+'27'!AP50</f>
        <v>0</v>
      </c>
      <c r="AO30" s="469">
        <f>'27'!AQ19+'27'!AQ50</f>
        <v>0</v>
      </c>
      <c r="AP30" s="469">
        <f>'27'!AR19+'27'!AR50</f>
        <v>0</v>
      </c>
      <c r="AQ30" s="469">
        <f>'27'!AS19+'27'!AS50</f>
        <v>0</v>
      </c>
      <c r="AR30" s="469">
        <f>'27'!AT19+'27'!AT50</f>
        <v>0</v>
      </c>
      <c r="AS30" s="469">
        <f>'27'!AU19+'27'!AU50</f>
        <v>0</v>
      </c>
      <c r="AT30" s="469">
        <f>'27'!AV19+'27'!AV50</f>
        <v>0</v>
      </c>
      <c r="AU30" s="469">
        <f>'27'!AW19+'27'!AW50</f>
        <v>0</v>
      </c>
      <c r="AV30" s="469">
        <f>'27'!AX19+'27'!AX50</f>
        <v>0</v>
      </c>
      <c r="AW30" s="469">
        <f>'27'!AY19+'27'!AY50</f>
        <v>0</v>
      </c>
      <c r="AX30" s="469">
        <f>'27'!AZ19+'27'!AZ50</f>
        <v>0</v>
      </c>
      <c r="AY30" s="469">
        <f>'27'!BA19+'27'!BA50</f>
        <v>0</v>
      </c>
      <c r="AZ30" s="469">
        <f>'27'!BB19+'27'!BB50</f>
        <v>0</v>
      </c>
      <c r="BA30" s="469">
        <f>'27'!BC19+'27'!BC50</f>
        <v>0</v>
      </c>
      <c r="BB30" s="469">
        <f>'27'!BD19+'27'!BD50</f>
        <v>0</v>
      </c>
      <c r="BC30" s="469">
        <f>'27'!BE19+'27'!BE50</f>
        <v>0</v>
      </c>
      <c r="BD30" s="469">
        <f>'27'!BF19+'27'!BF50</f>
        <v>0</v>
      </c>
      <c r="BE30" s="469">
        <f>'27'!BG19+'27'!BG50</f>
        <v>0</v>
      </c>
      <c r="BF30" s="469">
        <f>'27'!BH19+'27'!BH50</f>
        <v>0</v>
      </c>
      <c r="BG30" s="469">
        <f>'27'!BI19+'27'!BI50</f>
        <v>0</v>
      </c>
      <c r="BH30" s="469">
        <f>'27'!BJ19+'27'!BJ50</f>
        <v>0</v>
      </c>
      <c r="BI30" s="469">
        <f>'27'!BK19+'27'!BK50</f>
        <v>0</v>
      </c>
      <c r="BJ30" s="469">
        <f>'27'!BL19+'27'!BL50</f>
        <v>0</v>
      </c>
      <c r="BK30" s="469">
        <f>'27'!BM19+'27'!BM50</f>
        <v>0</v>
      </c>
      <c r="BL30" s="469">
        <f>'27'!BN19+'27'!BN50</f>
        <v>0</v>
      </c>
      <c r="BM30" s="469">
        <f>'27'!BO19+'27'!BO50</f>
        <v>0</v>
      </c>
      <c r="BN30" s="469">
        <f>'27'!BP19+'27'!BP50</f>
        <v>0</v>
      </c>
      <c r="BO30" s="469">
        <f>'27'!BQ19+'27'!BQ50</f>
        <v>0</v>
      </c>
      <c r="BP30" s="469">
        <f>'27'!BR19+'27'!BR50</f>
        <v>0</v>
      </c>
      <c r="BQ30" s="469">
        <f>'27'!BS19+'27'!BS50</f>
        <v>0</v>
      </c>
      <c r="BR30" s="469">
        <f>'27'!BT19+'27'!BT50</f>
        <v>0</v>
      </c>
      <c r="BS30" s="469">
        <f>'27'!BU19+'27'!BU50</f>
        <v>0</v>
      </c>
      <c r="BT30" s="469">
        <f>'27'!BV19+'27'!BV50</f>
        <v>0</v>
      </c>
      <c r="BU30" s="469">
        <f>'27'!BW19+'27'!BW50</f>
        <v>0</v>
      </c>
      <c r="BV30" s="469">
        <f>'27'!BX19+'27'!BX50</f>
        <v>0</v>
      </c>
      <c r="BW30" s="469">
        <f>'27'!BY19+'27'!BY50</f>
        <v>0</v>
      </c>
      <c r="BX30" s="469">
        <f>'27'!BZ19+'27'!BZ50</f>
        <v>0</v>
      </c>
      <c r="BY30" s="471">
        <f>'27'!C21+'27'!C52</f>
        <v>0</v>
      </c>
    </row>
    <row r="31" spans="1:77" ht="15">
      <c r="A31" s="102">
        <f>'Итог.вед.(ПРИХОД)'!A31</f>
        <v>45593</v>
      </c>
      <c r="B31" s="469">
        <f>'28'!D19+'28'!D50</f>
        <v>0</v>
      </c>
      <c r="C31" s="469">
        <f>'28'!E19+'28'!E50</f>
        <v>0</v>
      </c>
      <c r="D31" s="469">
        <f>'28'!F19+'28'!F50</f>
        <v>0</v>
      </c>
      <c r="E31" s="469">
        <f>'28'!G19+'28'!G50</f>
        <v>0</v>
      </c>
      <c r="F31" s="469">
        <f>'28'!H19+'28'!H50</f>
        <v>0</v>
      </c>
      <c r="G31" s="469">
        <f>'28'!I19+'28'!I50</f>
        <v>0</v>
      </c>
      <c r="H31" s="469">
        <f>'28'!J19+'28'!J50</f>
        <v>6</v>
      </c>
      <c r="I31" s="469">
        <f>'28'!K19+'28'!K50</f>
        <v>6</v>
      </c>
      <c r="J31" s="469">
        <f>'28'!L19+'28'!L50</f>
        <v>1.0499999999999998</v>
      </c>
      <c r="K31" s="469">
        <f>'28'!M19+'28'!M50</f>
        <v>1.2</v>
      </c>
      <c r="L31" s="469">
        <f>'28'!N19+'28'!N50</f>
        <v>0.4</v>
      </c>
      <c r="M31" s="469">
        <f>'28'!O19+'28'!O50</f>
        <v>0</v>
      </c>
      <c r="N31" s="469">
        <f>'28'!P19+'28'!P50</f>
        <v>0.1</v>
      </c>
      <c r="O31" s="469">
        <f>'28'!Q19+'28'!Q50</f>
        <v>0</v>
      </c>
      <c r="P31" s="469">
        <f>'28'!R19+'28'!R50</f>
        <v>0</v>
      </c>
      <c r="Q31" s="469">
        <f>'28'!S19+'28'!S50</f>
        <v>0</v>
      </c>
      <c r="R31" s="469">
        <f>'28'!T19+'28'!T50</f>
        <v>0</v>
      </c>
      <c r="S31" s="469">
        <f>'28'!U19+'28'!U50</f>
        <v>0</v>
      </c>
      <c r="T31" s="469">
        <f>'28'!V19+'28'!V50</f>
        <v>0</v>
      </c>
      <c r="U31" s="469">
        <f>'28'!W19+'28'!W50</f>
        <v>2.2000000000000002</v>
      </c>
      <c r="V31" s="469">
        <f>'28'!X19+'28'!X50</f>
        <v>0</v>
      </c>
      <c r="W31" s="469">
        <f>'28'!Y19+'28'!Y50</f>
        <v>0</v>
      </c>
      <c r="X31" s="469">
        <f>'28'!Z19+'28'!Z50</f>
        <v>0</v>
      </c>
      <c r="Y31" s="469">
        <f>'28'!AA19+'28'!AA50</f>
        <v>20</v>
      </c>
      <c r="Z31" s="469">
        <f>'28'!AB19+'28'!AB50</f>
        <v>0</v>
      </c>
      <c r="AA31" s="469">
        <f>'28'!AC19+'28'!AC50</f>
        <v>0.4</v>
      </c>
      <c r="AB31" s="469">
        <f>'28'!AD19+'28'!AD50</f>
        <v>0</v>
      </c>
      <c r="AC31" s="469">
        <f>'28'!AE19+'28'!AE50</f>
        <v>0</v>
      </c>
      <c r="AD31" s="469">
        <f>'28'!AF19+'28'!AF50</f>
        <v>0</v>
      </c>
      <c r="AE31" s="469">
        <f>'28'!AG19+'28'!AG50</f>
        <v>0</v>
      </c>
      <c r="AF31" s="469">
        <f>'28'!AH19+'28'!AH50</f>
        <v>0</v>
      </c>
      <c r="AG31" s="469">
        <f>'28'!AI19+'28'!AI50</f>
        <v>0</v>
      </c>
      <c r="AH31" s="469">
        <f>'28'!AJ19+'28'!AJ50</f>
        <v>0</v>
      </c>
      <c r="AI31" s="469">
        <f>'28'!AK19+'28'!AK50</f>
        <v>0</v>
      </c>
      <c r="AJ31" s="469">
        <f>'28'!AL19+'28'!AL50</f>
        <v>4.9000000000000004</v>
      </c>
      <c r="AK31" s="469">
        <f>'28'!AM19+'28'!AM50</f>
        <v>0</v>
      </c>
      <c r="AL31" s="469">
        <f>'28'!AN19+'28'!AN50</f>
        <v>2.8</v>
      </c>
      <c r="AM31" s="469">
        <f>'28'!AO19+'28'!AO50</f>
        <v>0</v>
      </c>
      <c r="AN31" s="469">
        <f>'28'!AP19+'28'!AP50</f>
        <v>0</v>
      </c>
      <c r="AO31" s="469">
        <f>'28'!AQ19+'28'!AQ50</f>
        <v>0</v>
      </c>
      <c r="AP31" s="469">
        <f>'28'!AR19+'28'!AR50</f>
        <v>0</v>
      </c>
      <c r="AQ31" s="469">
        <f>'28'!AS19+'28'!AS50</f>
        <v>0</v>
      </c>
      <c r="AR31" s="469">
        <f>'28'!AT19+'28'!AT50</f>
        <v>1.1000000000000001</v>
      </c>
      <c r="AS31" s="469">
        <f>'28'!AU19+'28'!AU50</f>
        <v>0</v>
      </c>
      <c r="AT31" s="469">
        <f>'28'!AV19+'28'!AV50</f>
        <v>4.8</v>
      </c>
      <c r="AU31" s="469">
        <f>'28'!AW19+'28'!AW50</f>
        <v>0</v>
      </c>
      <c r="AV31" s="469">
        <f>'28'!AX19+'28'!AX50</f>
        <v>0</v>
      </c>
      <c r="AW31" s="469">
        <f>'28'!AY19+'28'!AY50</f>
        <v>0</v>
      </c>
      <c r="AX31" s="469">
        <f>'28'!AZ19+'28'!AZ50</f>
        <v>0</v>
      </c>
      <c r="AY31" s="469">
        <f>'28'!BA19+'28'!BA50</f>
        <v>0</v>
      </c>
      <c r="AZ31" s="469">
        <f>'28'!BB19+'28'!BB50</f>
        <v>0</v>
      </c>
      <c r="BA31" s="469">
        <f>'28'!BC19+'28'!BC50</f>
        <v>0</v>
      </c>
      <c r="BB31" s="469">
        <f>'28'!BD19+'28'!BD50</f>
        <v>0</v>
      </c>
      <c r="BC31" s="469">
        <f>'28'!BE19+'28'!BE50</f>
        <v>6.5</v>
      </c>
      <c r="BD31" s="469">
        <f>'28'!BF19+'28'!BF50</f>
        <v>0</v>
      </c>
      <c r="BE31" s="469">
        <f>'28'!BG19+'28'!BG50</f>
        <v>0</v>
      </c>
      <c r="BF31" s="469">
        <f>'28'!BH19+'28'!BH50</f>
        <v>0</v>
      </c>
      <c r="BG31" s="469">
        <f>'28'!BI19+'28'!BI50</f>
        <v>0</v>
      </c>
      <c r="BH31" s="469">
        <f>'28'!BJ19+'28'!BJ50</f>
        <v>0</v>
      </c>
      <c r="BI31" s="469">
        <f>'28'!BK19+'28'!BK50</f>
        <v>2.4</v>
      </c>
      <c r="BJ31" s="469">
        <f>'28'!BL19+'28'!BL50</f>
        <v>2.8</v>
      </c>
      <c r="BK31" s="469">
        <f>'28'!BM19+'28'!BM50</f>
        <v>0</v>
      </c>
      <c r="BL31" s="469">
        <f>'28'!BN19+'28'!BN50</f>
        <v>0</v>
      </c>
      <c r="BM31" s="469">
        <f>'28'!BO19+'28'!BO50</f>
        <v>0</v>
      </c>
      <c r="BN31" s="469">
        <f>'28'!BP19+'28'!BP50</f>
        <v>0</v>
      </c>
      <c r="BO31" s="469">
        <f>'28'!BQ19+'28'!BQ50</f>
        <v>0</v>
      </c>
      <c r="BP31" s="469">
        <f>'28'!BR19+'28'!BR50</f>
        <v>0</v>
      </c>
      <c r="BQ31" s="469">
        <f>'28'!BS19+'28'!BS50</f>
        <v>0</v>
      </c>
      <c r="BR31" s="469">
        <f>'28'!BT19+'28'!BT50</f>
        <v>0</v>
      </c>
      <c r="BS31" s="469">
        <f>'28'!BU19+'28'!BU50</f>
        <v>0</v>
      </c>
      <c r="BT31" s="469">
        <f>'28'!BV19+'28'!BV50</f>
        <v>23.6</v>
      </c>
      <c r="BU31" s="469">
        <f>'28'!BW19+'28'!BW50</f>
        <v>0</v>
      </c>
      <c r="BV31" s="469">
        <f>'28'!BX19+'28'!BX50</f>
        <v>8</v>
      </c>
      <c r="BW31" s="469">
        <f>'28'!BY19+'28'!BY50</f>
        <v>0</v>
      </c>
      <c r="BX31" s="469">
        <f>'28'!BZ19+'28'!BZ50</f>
        <v>0</v>
      </c>
      <c r="BY31" s="471">
        <f>'28'!C21+'28'!C52</f>
        <v>14884</v>
      </c>
    </row>
    <row r="32" spans="1:77" ht="15">
      <c r="A32" s="102">
        <f>'Итог.вед.(ПРИХОД)'!A32</f>
        <v>45594</v>
      </c>
      <c r="B32" s="469">
        <f>'29'!D19+'29'!D50</f>
        <v>0</v>
      </c>
      <c r="C32" s="469">
        <f>'29'!E19+'29'!E50</f>
        <v>0</v>
      </c>
      <c r="D32" s="469">
        <f>'29'!F19+'29'!F50</f>
        <v>12</v>
      </c>
      <c r="E32" s="469">
        <f>'29'!G19+'29'!G50</f>
        <v>0</v>
      </c>
      <c r="F32" s="469">
        <f>'29'!H19+'29'!H50</f>
        <v>0</v>
      </c>
      <c r="G32" s="469">
        <f>'29'!I19+'29'!I50</f>
        <v>0</v>
      </c>
      <c r="H32" s="469">
        <f>'29'!J19+'29'!J50</f>
        <v>0</v>
      </c>
      <c r="I32" s="469">
        <f>'29'!K19+'29'!K50</f>
        <v>0</v>
      </c>
      <c r="J32" s="469">
        <f>'29'!L19+'29'!L50</f>
        <v>1.06</v>
      </c>
      <c r="K32" s="469">
        <f>'29'!M19+'29'!M50</f>
        <v>1</v>
      </c>
      <c r="L32" s="469">
        <f>('29'!N19+'29'!N50)</f>
        <v>0.49099999999999999</v>
      </c>
      <c r="M32" s="469">
        <f>'29'!O19+'29'!O50</f>
        <v>0</v>
      </c>
      <c r="N32" s="469">
        <f>'29'!P19+'29'!P50</f>
        <v>0.1</v>
      </c>
      <c r="O32" s="469">
        <f>'29'!Q19+'29'!Q50</f>
        <v>100</v>
      </c>
      <c r="P32" s="469">
        <f>'29'!R19+'29'!R50</f>
        <v>0</v>
      </c>
      <c r="Q32" s="469">
        <f>'29'!S19+'29'!S50</f>
        <v>0</v>
      </c>
      <c r="R32" s="469">
        <f>'29'!T19+'29'!T50</f>
        <v>0</v>
      </c>
      <c r="S32" s="469">
        <f>'29'!U19+'29'!U50</f>
        <v>0</v>
      </c>
      <c r="T32" s="469">
        <f>'29'!V19+'29'!V50</f>
        <v>0</v>
      </c>
      <c r="U32" s="469">
        <f>'29'!W19+'29'!W50</f>
        <v>0</v>
      </c>
      <c r="V32" s="469">
        <f>'29'!X19+'29'!X50</f>
        <v>0</v>
      </c>
      <c r="W32" s="469">
        <f>'29'!Y19+'29'!Y50</f>
        <v>0</v>
      </c>
      <c r="X32" s="469">
        <f>'29'!Z19+'29'!Z50</f>
        <v>0</v>
      </c>
      <c r="Y32" s="469">
        <f>'29'!AA19+'29'!AA50</f>
        <v>20.100000000000001</v>
      </c>
      <c r="Z32" s="469">
        <f>'29'!AB19+'29'!AB50</f>
        <v>0</v>
      </c>
      <c r="AA32" s="469">
        <f>'29'!AC19+'29'!AC50</f>
        <v>0.4</v>
      </c>
      <c r="AB32" s="469">
        <f>'29'!AD19+'29'!AD50</f>
        <v>0</v>
      </c>
      <c r="AC32" s="469">
        <f>'29'!AE19+'29'!AE50</f>
        <v>0</v>
      </c>
      <c r="AD32" s="469">
        <f>'29'!AF19+'29'!AF50</f>
        <v>0</v>
      </c>
      <c r="AE32" s="469">
        <f>'29'!AG19+'29'!AG50</f>
        <v>7</v>
      </c>
      <c r="AF32" s="469">
        <f>'29'!AH19+'29'!AH50</f>
        <v>0</v>
      </c>
      <c r="AG32" s="469">
        <f>'29'!AI19+'29'!AI50</f>
        <v>0</v>
      </c>
      <c r="AH32" s="469">
        <f>'29'!AJ19+'29'!AJ50</f>
        <v>0</v>
      </c>
      <c r="AI32" s="469">
        <f>'29'!AK19+'29'!AK50</f>
        <v>0</v>
      </c>
      <c r="AJ32" s="469">
        <f>'29'!AL19+'29'!AL50</f>
        <v>0</v>
      </c>
      <c r="AK32" s="469">
        <f>'29'!AM19+'29'!AM50</f>
        <v>0</v>
      </c>
      <c r="AL32" s="469">
        <f>'29'!AN19+'29'!AN50</f>
        <v>0</v>
      </c>
      <c r="AM32" s="469">
        <f>'29'!AO19+'29'!AO50</f>
        <v>4.5999999999999996</v>
      </c>
      <c r="AN32" s="469">
        <f>'29'!AP19+'29'!AP50</f>
        <v>0</v>
      </c>
      <c r="AO32" s="469">
        <f>'29'!AQ19+'29'!AQ50</f>
        <v>0</v>
      </c>
      <c r="AP32" s="469">
        <f>'29'!AR19+'29'!AR50</f>
        <v>0</v>
      </c>
      <c r="AQ32" s="469">
        <f>'29'!AS19+'29'!AS50</f>
        <v>0</v>
      </c>
      <c r="AR32" s="469">
        <f>'29'!AT19+'29'!AT50</f>
        <v>1.7</v>
      </c>
      <c r="AS32" s="469">
        <f>'29'!AU19+'29'!AU50</f>
        <v>0</v>
      </c>
      <c r="AT32" s="469">
        <f>'29'!AV19+'29'!AV50</f>
        <v>0</v>
      </c>
      <c r="AU32" s="469">
        <f>'29'!AW19+'29'!AW50</f>
        <v>0</v>
      </c>
      <c r="AV32" s="469">
        <f>'29'!AX19+'29'!AX50</f>
        <v>0.2</v>
      </c>
      <c r="AW32" s="469">
        <f>'29'!AY19+'29'!AY50</f>
        <v>0</v>
      </c>
      <c r="AX32" s="469">
        <f>'29'!AZ19+'29'!AZ50</f>
        <v>0</v>
      </c>
      <c r="AY32" s="469">
        <f>'29'!BA19+'29'!BA50</f>
        <v>0</v>
      </c>
      <c r="AZ32" s="469">
        <f>'29'!BB19+'29'!BB50</f>
        <v>5.6</v>
      </c>
      <c r="BA32" s="469">
        <f>'29'!BC19+'29'!BC50</f>
        <v>0</v>
      </c>
      <c r="BB32" s="469">
        <f>'29'!BD19+'29'!BD50</f>
        <v>0</v>
      </c>
      <c r="BC32" s="469">
        <f>'29'!BE19+'29'!BE50</f>
        <v>0</v>
      </c>
      <c r="BD32" s="469">
        <f>'29'!BF19+'29'!BF50</f>
        <v>0</v>
      </c>
      <c r="BE32" s="469">
        <f>'29'!BG19+'29'!BG50</f>
        <v>0</v>
      </c>
      <c r="BF32" s="469">
        <f>'29'!BH19+'29'!BH50</f>
        <v>0</v>
      </c>
      <c r="BG32" s="469">
        <f>'29'!BI19+'29'!BI50</f>
        <v>2.9</v>
      </c>
      <c r="BH32" s="469">
        <f>'29'!BJ19+'29'!BJ50</f>
        <v>3.2</v>
      </c>
      <c r="BI32" s="469">
        <f>'29'!BK19+'29'!BK50</f>
        <v>1</v>
      </c>
      <c r="BJ32" s="469">
        <f>'29'!BL19+'29'!BL50</f>
        <v>1</v>
      </c>
      <c r="BK32" s="469">
        <f>'29'!BM19+'29'!BM50</f>
        <v>0</v>
      </c>
      <c r="BL32" s="469">
        <f>'29'!BN19+'29'!BN50</f>
        <v>0</v>
      </c>
      <c r="BM32" s="469">
        <f>'29'!BO19+'29'!BO50</f>
        <v>1</v>
      </c>
      <c r="BN32" s="469">
        <f>'29'!BP19+'29'!BP50</f>
        <v>0</v>
      </c>
      <c r="BO32" s="469">
        <f>'29'!BQ19+'29'!BQ50</f>
        <v>0</v>
      </c>
      <c r="BP32" s="469">
        <f>'29'!BR19+'29'!BR50</f>
        <v>0</v>
      </c>
      <c r="BQ32" s="469">
        <f>'29'!BS19+'29'!BS50</f>
        <v>0</v>
      </c>
      <c r="BR32" s="469">
        <f>'29'!BT19+'29'!BT50</f>
        <v>0</v>
      </c>
      <c r="BS32" s="469">
        <f>'29'!BU19+'29'!BU50</f>
        <v>0</v>
      </c>
      <c r="BT32" s="469">
        <f>'29'!BV19+'29'!BV50</f>
        <v>0</v>
      </c>
      <c r="BU32" s="469">
        <f>'29'!BW19+'29'!BW50</f>
        <v>0</v>
      </c>
      <c r="BV32" s="469">
        <f>'29'!BX19+'29'!BX50</f>
        <v>8</v>
      </c>
      <c r="BW32" s="469">
        <f>'29'!BY19+'29'!BY50</f>
        <v>0</v>
      </c>
      <c r="BX32" s="469">
        <f>'29'!BZ19+'29'!BZ50</f>
        <v>0</v>
      </c>
      <c r="BY32" s="471">
        <f>'29'!C21+'29'!C52</f>
        <v>14884</v>
      </c>
    </row>
    <row r="33" spans="1:77" ht="15">
      <c r="A33" s="102">
        <f>'Итог.вед.(ПРИХОД)'!A33</f>
        <v>45595</v>
      </c>
      <c r="B33" s="469">
        <f>'30'!D19+'30'!D50</f>
        <v>0</v>
      </c>
      <c r="C33" s="469">
        <f>'30'!E19+'30'!E50</f>
        <v>0</v>
      </c>
      <c r="D33" s="469">
        <f>'30'!F19+'30'!F50</f>
        <v>0</v>
      </c>
      <c r="E33" s="469">
        <f>'30'!G19+'30'!G50</f>
        <v>0</v>
      </c>
      <c r="F33" s="469">
        <f>'30'!H19+'30'!H50</f>
        <v>0</v>
      </c>
      <c r="G33" s="469">
        <f>'30'!I19+'30'!I50</f>
        <v>0</v>
      </c>
      <c r="H33" s="469">
        <f>'30'!J19+'30'!J50</f>
        <v>0</v>
      </c>
      <c r="I33" s="469">
        <f>'30'!K19+'30'!K50</f>
        <v>0</v>
      </c>
      <c r="J33" s="469">
        <f>'30'!L19+'30'!L50</f>
        <v>0.85</v>
      </c>
      <c r="K33" s="469">
        <f>'30'!M19+'30'!M50</f>
        <v>1</v>
      </c>
      <c r="L33" s="469">
        <f>'30'!N19+'30'!N50</f>
        <v>0.35399999999999998</v>
      </c>
      <c r="M33" s="469">
        <f>'30'!O19+'30'!O50</f>
        <v>0</v>
      </c>
      <c r="N33" s="469">
        <f>'30'!P19+'30'!P50</f>
        <v>0.1</v>
      </c>
      <c r="O33" s="469">
        <f>'30'!Q19+'30'!Q50</f>
        <v>0</v>
      </c>
      <c r="P33" s="469">
        <f>'30'!R19+'30'!R50</f>
        <v>0</v>
      </c>
      <c r="Q33" s="469">
        <f>'30'!S19+'30'!S50</f>
        <v>3.3330000000000002</v>
      </c>
      <c r="R33" s="469">
        <f>'30'!T19+'30'!T50</f>
        <v>1.6</v>
      </c>
      <c r="S33" s="469">
        <f>'30'!U19+'30'!U50</f>
        <v>0</v>
      </c>
      <c r="T33" s="469">
        <f>'30'!V19+'30'!V50</f>
        <v>0</v>
      </c>
      <c r="U33" s="469">
        <f>'30'!W19+'30'!W50</f>
        <v>0</v>
      </c>
      <c r="V33" s="469">
        <f>'30'!X19+'30'!X50</f>
        <v>0</v>
      </c>
      <c r="W33" s="469">
        <f>'30'!Y19+'30'!Y50</f>
        <v>0</v>
      </c>
      <c r="X33" s="469">
        <f>'30'!Z19+'30'!Z50</f>
        <v>0</v>
      </c>
      <c r="Y33" s="469">
        <f>'30'!AA19+'30'!AA50</f>
        <v>20</v>
      </c>
      <c r="Z33" s="469">
        <f>'30'!AB19+'30'!AB50</f>
        <v>0</v>
      </c>
      <c r="AA33" s="469">
        <f>'30'!AC19+'30'!AC50</f>
        <v>0.2</v>
      </c>
      <c r="AB33" s="469">
        <f>'30'!AD19+'30'!AD50</f>
        <v>6</v>
      </c>
      <c r="AC33" s="469">
        <f>'30'!AE19+'30'!AE50</f>
        <v>0</v>
      </c>
      <c r="AD33" s="469">
        <f>'30'!AF19+'30'!AF50</f>
        <v>0</v>
      </c>
      <c r="AE33" s="469">
        <f>'30'!AG19+'30'!AG50</f>
        <v>5.6</v>
      </c>
      <c r="AF33" s="469">
        <f>'30'!AH19+'30'!AH50</f>
        <v>0</v>
      </c>
      <c r="AG33" s="469">
        <f>'30'!AI19+'30'!AI50</f>
        <v>0</v>
      </c>
      <c r="AH33" s="469">
        <f>'30'!AJ19+'30'!AJ50</f>
        <v>0</v>
      </c>
      <c r="AI33" s="469">
        <f>'30'!AK19+'30'!AK50</f>
        <v>0</v>
      </c>
      <c r="AJ33" s="469">
        <f>'30'!AL19+'30'!AL50</f>
        <v>0</v>
      </c>
      <c r="AK33" s="469">
        <f>'30'!AM19+'30'!AM50</f>
        <v>0</v>
      </c>
      <c r="AL33" s="469">
        <f>'30'!AN19+'30'!AN50</f>
        <v>0</v>
      </c>
      <c r="AM33" s="469">
        <f>'30'!AO19+'30'!AO50</f>
        <v>0</v>
      </c>
      <c r="AN33" s="469">
        <f>'30'!AP19+'30'!AP50</f>
        <v>0</v>
      </c>
      <c r="AO33" s="469">
        <f>'30'!AQ19+'30'!AQ50</f>
        <v>0</v>
      </c>
      <c r="AP33" s="469">
        <f>'30'!AR19+'30'!AR50</f>
        <v>0</v>
      </c>
      <c r="AQ33" s="469">
        <f>'30'!AS19+'30'!AS50</f>
        <v>0</v>
      </c>
      <c r="AR33" s="469">
        <f>'30'!AT19+'30'!AT50</f>
        <v>0.4</v>
      </c>
      <c r="AS33" s="469">
        <f>'30'!AU19+'30'!AU50</f>
        <v>0</v>
      </c>
      <c r="AT33" s="469">
        <f>'30'!AV19+'30'!AV50</f>
        <v>7</v>
      </c>
      <c r="AU33" s="469">
        <f>'30'!AW19+'30'!AW50</f>
        <v>0</v>
      </c>
      <c r="AV33" s="469">
        <f>'30'!AX19+'30'!AX50</f>
        <v>0</v>
      </c>
      <c r="AW33" s="469">
        <f>'30'!AY19+'30'!AY50</f>
        <v>0</v>
      </c>
      <c r="AX33" s="469">
        <f>'30'!AZ19+'30'!AZ50</f>
        <v>0</v>
      </c>
      <c r="AY33" s="469">
        <f>'30'!BA19+'30'!BA50</f>
        <v>0</v>
      </c>
      <c r="AZ33" s="469">
        <f>'30'!BB19+'30'!BB50</f>
        <v>6</v>
      </c>
      <c r="BA33" s="469">
        <f>'30'!BC19+'30'!BC50</f>
        <v>0</v>
      </c>
      <c r="BB33" s="469">
        <f>'30'!BD19+'30'!BD50</f>
        <v>0</v>
      </c>
      <c r="BC33" s="469">
        <f>'30'!BE19+'30'!BE50</f>
        <v>0</v>
      </c>
      <c r="BD33" s="469">
        <f>'30'!BF19+'30'!BF50</f>
        <v>0</v>
      </c>
      <c r="BE33" s="469">
        <f>'30'!BG19+'30'!BG50</f>
        <v>0</v>
      </c>
      <c r="BF33" s="469">
        <f>'30'!BH19+'30'!BH50</f>
        <v>6</v>
      </c>
      <c r="BG33" s="469">
        <f>'30'!BI19+'30'!BI50</f>
        <v>0</v>
      </c>
      <c r="BH33" s="469">
        <f>'30'!BJ19+'30'!BJ50</f>
        <v>22.2</v>
      </c>
      <c r="BI33" s="469">
        <f>'30'!BK19+'30'!BK50</f>
        <v>0.5</v>
      </c>
      <c r="BJ33" s="469">
        <f>'30'!BL19+'30'!BL50</f>
        <v>0.8</v>
      </c>
      <c r="BK33" s="469">
        <f>'30'!BM19+'30'!BM50</f>
        <v>0</v>
      </c>
      <c r="BL33" s="469">
        <f>'30'!BN19+'30'!BN50</f>
        <v>0</v>
      </c>
      <c r="BM33" s="469">
        <f>'30'!BO19+'30'!BO50</f>
        <v>0</v>
      </c>
      <c r="BN33" s="469">
        <f>'30'!BP19+'30'!BP50</f>
        <v>0</v>
      </c>
      <c r="BO33" s="469">
        <f>'30'!BQ19+'30'!BQ50</f>
        <v>0</v>
      </c>
      <c r="BP33" s="469">
        <f>'30'!BR19+'30'!BR50</f>
        <v>0</v>
      </c>
      <c r="BQ33" s="469">
        <f>'30'!BS19+'30'!BS50</f>
        <v>0</v>
      </c>
      <c r="BR33" s="469">
        <f>'30'!BT19+'30'!BT50</f>
        <v>0</v>
      </c>
      <c r="BS33" s="469">
        <f>'30'!BU19+'30'!BU50</f>
        <v>0</v>
      </c>
      <c r="BT33" s="469">
        <f>'30'!BV19+'30'!BV50</f>
        <v>11.3</v>
      </c>
      <c r="BU33" s="469">
        <f>'30'!BW19+'30'!BW50</f>
        <v>0</v>
      </c>
      <c r="BV33" s="469">
        <f>'30'!BX19+'30'!BX50</f>
        <v>8</v>
      </c>
      <c r="BW33" s="469">
        <f>'30'!BY19+'30'!BY50</f>
        <v>0</v>
      </c>
      <c r="BX33" s="469">
        <f>'30'!BZ19+'30'!BZ50</f>
        <v>0</v>
      </c>
      <c r="BY33" s="472">
        <f>'30'!C21+'30'!C52</f>
        <v>14884</v>
      </c>
    </row>
    <row r="34" spans="1:77" ht="15">
      <c r="A34" s="102">
        <f>'Итог.вед.(ПРИХОД)'!A34</f>
        <v>45596</v>
      </c>
      <c r="B34" s="469">
        <f>'31'!D19+'31'!D50</f>
        <v>0</v>
      </c>
      <c r="C34" s="469">
        <f>'31'!E19+'31'!E50</f>
        <v>0</v>
      </c>
      <c r="D34" s="469">
        <f>'31'!F19+'31'!F50</f>
        <v>0</v>
      </c>
      <c r="E34" s="469">
        <f>'31'!G19+'31'!G50</f>
        <v>0</v>
      </c>
      <c r="F34" s="469">
        <f>'31'!H19+'31'!H50</f>
        <v>0</v>
      </c>
      <c r="G34" s="469">
        <f>'31'!I19+'31'!I50</f>
        <v>0</v>
      </c>
      <c r="H34" s="469">
        <f>'31'!J19+'31'!J50</f>
        <v>0</v>
      </c>
      <c r="I34" s="469">
        <f>'31'!K19+'31'!K50</f>
        <v>0</v>
      </c>
      <c r="J34" s="469">
        <f>'31'!L19+'31'!L50</f>
        <v>0.55000000000000004</v>
      </c>
      <c r="K34" s="469">
        <f>'31'!M19+'31'!M50</f>
        <v>1.2</v>
      </c>
      <c r="L34" s="469">
        <f>'31'!N19+'31'!N50</f>
        <v>0.505</v>
      </c>
      <c r="M34" s="469">
        <f>'31'!O19+'31'!O50</f>
        <v>0</v>
      </c>
      <c r="N34" s="469">
        <f>'31'!P19+'31'!P50</f>
        <v>0.1</v>
      </c>
      <c r="O34" s="469">
        <f>'31'!Q19+'31'!Q50</f>
        <v>100</v>
      </c>
      <c r="P34" s="469">
        <f>'31'!R19+'31'!R50</f>
        <v>0</v>
      </c>
      <c r="Q34" s="469">
        <f>'31'!S19+'31'!S50</f>
        <v>0</v>
      </c>
      <c r="R34" s="469">
        <f>'31'!T19+'31'!T50</f>
        <v>0</v>
      </c>
      <c r="S34" s="469">
        <f>'31'!U19+'31'!U50</f>
        <v>0</v>
      </c>
      <c r="T34" s="469">
        <f>'31'!V19+'31'!V50</f>
        <v>0</v>
      </c>
      <c r="U34" s="469">
        <f>'31'!W19+'31'!W50</f>
        <v>0</v>
      </c>
      <c r="V34" s="469">
        <f>'31'!X19+'31'!X50</f>
        <v>0</v>
      </c>
      <c r="W34" s="469">
        <f>'31'!Y19+'31'!Y50</f>
        <v>0</v>
      </c>
      <c r="X34" s="469">
        <f>'31'!Z19+'31'!Z50</f>
        <v>0</v>
      </c>
      <c r="Y34" s="469">
        <f>'31'!AA19+'31'!AA50</f>
        <v>0</v>
      </c>
      <c r="Z34" s="469">
        <f>'31'!AB19+'31'!AB50</f>
        <v>0</v>
      </c>
      <c r="AA34" s="469">
        <f>'31'!AC19+'31'!AC50</f>
        <v>0</v>
      </c>
      <c r="AB34" s="469">
        <f>'31'!AD19+'31'!AD50</f>
        <v>0</v>
      </c>
      <c r="AC34" s="469">
        <f>'31'!AE19+'31'!AE50</f>
        <v>0</v>
      </c>
      <c r="AD34" s="469">
        <f>'31'!AF19+'31'!AF50</f>
        <v>0</v>
      </c>
      <c r="AE34" s="469">
        <f>'31'!AG19+'31'!AG50</f>
        <v>0</v>
      </c>
      <c r="AF34" s="469">
        <f>'31'!AH19+'31'!AH50</f>
        <v>0</v>
      </c>
      <c r="AG34" s="469">
        <f>'31'!AI19+'31'!AI50</f>
        <v>0</v>
      </c>
      <c r="AH34" s="469">
        <f>'31'!AJ19+'31'!AJ50</f>
        <v>0</v>
      </c>
      <c r="AI34" s="469">
        <f>'31'!AK19+'31'!AK50</f>
        <v>0</v>
      </c>
      <c r="AJ34" s="469">
        <f>'31'!AL19+'31'!AL50</f>
        <v>6</v>
      </c>
      <c r="AK34" s="469">
        <f>'31'!AM19+'31'!AM50</f>
        <v>0</v>
      </c>
      <c r="AL34" s="469">
        <f>'31'!AN19+'31'!AN50</f>
        <v>3</v>
      </c>
      <c r="AM34" s="469">
        <f>'31'!AO19+'31'!AO50</f>
        <v>0</v>
      </c>
      <c r="AN34" s="469">
        <f>'31'!AP19+'31'!AP50</f>
        <v>0</v>
      </c>
      <c r="AO34" s="469">
        <f>'31'!AQ19+'31'!AQ50</f>
        <v>0</v>
      </c>
      <c r="AP34" s="469">
        <f>'31'!AR19+'31'!AR50</f>
        <v>20</v>
      </c>
      <c r="AQ34" s="469">
        <f>'31'!AS19+'31'!AS50</f>
        <v>0</v>
      </c>
      <c r="AR34" s="469">
        <f>'31'!AT19+'31'!AT50</f>
        <v>1.4</v>
      </c>
      <c r="AS34" s="469">
        <f>'31'!AU19+'31'!AU50</f>
        <v>0</v>
      </c>
      <c r="AT34" s="469">
        <f>'31'!AV19+'31'!AV50</f>
        <v>6.3</v>
      </c>
      <c r="AU34" s="469">
        <f>'31'!AW19+'31'!AW50</f>
        <v>0</v>
      </c>
      <c r="AV34" s="469">
        <f>'31'!AX19+'31'!AX50</f>
        <v>1</v>
      </c>
      <c r="AW34" s="469">
        <f>'31'!AY19+'31'!AY50</f>
        <v>0</v>
      </c>
      <c r="AX34" s="469">
        <f>'31'!AZ19+'31'!AZ50</f>
        <v>0</v>
      </c>
      <c r="AY34" s="469">
        <f>'31'!BA19+'31'!BA50</f>
        <v>0</v>
      </c>
      <c r="AZ34" s="469">
        <f>'31'!BB19+'31'!BB50</f>
        <v>0</v>
      </c>
      <c r="BA34" s="469">
        <f>'31'!BC19+'31'!BC50</f>
        <v>0</v>
      </c>
      <c r="BB34" s="469">
        <f>'31'!BD19+'31'!BD50</f>
        <v>0</v>
      </c>
      <c r="BC34" s="469">
        <f>'31'!BE19+'31'!BE50</f>
        <v>0</v>
      </c>
      <c r="BD34" s="469">
        <f>'31'!BF19+'31'!BF50</f>
        <v>0</v>
      </c>
      <c r="BE34" s="469">
        <f>'31'!BG19+'31'!BG50</f>
        <v>0</v>
      </c>
      <c r="BF34" s="469">
        <f>'31'!BH19+'31'!BH50</f>
        <v>6</v>
      </c>
      <c r="BG34" s="469">
        <f>'31'!BI19+'31'!BI50</f>
        <v>0</v>
      </c>
      <c r="BH34" s="469">
        <f>'31'!BJ19+'31'!BJ50</f>
        <v>0</v>
      </c>
      <c r="BI34" s="469">
        <f>'31'!BK19+'31'!BK50</f>
        <v>0</v>
      </c>
      <c r="BJ34" s="469">
        <f>'31'!BL19+'31'!BL50</f>
        <v>0</v>
      </c>
      <c r="BK34" s="469">
        <f>'31'!BM19+'31'!BM50</f>
        <v>0</v>
      </c>
      <c r="BL34" s="469">
        <f>'31'!BN19+'31'!BN50</f>
        <v>0</v>
      </c>
      <c r="BM34" s="469">
        <f>'31'!BO19+'31'!BO50</f>
        <v>0</v>
      </c>
      <c r="BN34" s="469">
        <f>'31'!BP19+'31'!BP50</f>
        <v>12</v>
      </c>
      <c r="BO34" s="469">
        <f>'31'!BQ19+'31'!BQ50</f>
        <v>0</v>
      </c>
      <c r="BP34" s="469">
        <f>'31'!BR19+'31'!BR50</f>
        <v>0</v>
      </c>
      <c r="BQ34" s="469">
        <f>'31'!BS19+'31'!BS50</f>
        <v>0</v>
      </c>
      <c r="BR34" s="469">
        <f>'31'!BT19+'31'!BT50</f>
        <v>0</v>
      </c>
      <c r="BS34" s="469">
        <f>'31'!BU19+'31'!BU50</f>
        <v>0</v>
      </c>
      <c r="BT34" s="469">
        <f>'31'!BV19+'31'!BV50</f>
        <v>0</v>
      </c>
      <c r="BU34" s="469">
        <f>'31'!BW19+'31'!BW50</f>
        <v>0</v>
      </c>
      <c r="BV34" s="469">
        <f>'31'!BX19+'31'!BX50</f>
        <v>8</v>
      </c>
      <c r="BW34" s="469">
        <f>'31'!BY19+'31'!BY50</f>
        <v>0</v>
      </c>
      <c r="BX34" s="469">
        <f>'31'!BZ19+'31'!BZ50</f>
        <v>3</v>
      </c>
      <c r="BY34" s="472">
        <f>'31'!C21+'31'!C52</f>
        <v>14884</v>
      </c>
    </row>
    <row r="35" spans="1:77" ht="15">
      <c r="A35" s="105" t="s">
        <v>73</v>
      </c>
      <c r="B35" s="473">
        <f>ROUND((SUM(B4:B34)),3)</f>
        <v>11</v>
      </c>
      <c r="C35" s="473">
        <f t="shared" ref="C35:BN35" si="0">ROUND((SUM(C4:C34)),3)</f>
        <v>24</v>
      </c>
      <c r="D35" s="473">
        <f t="shared" si="0"/>
        <v>48</v>
      </c>
      <c r="E35" s="473">
        <f t="shared" si="0"/>
        <v>0</v>
      </c>
      <c r="F35" s="473">
        <f t="shared" si="0"/>
        <v>0</v>
      </c>
      <c r="G35" s="473">
        <f t="shared" si="0"/>
        <v>0</v>
      </c>
      <c r="H35" s="473">
        <f t="shared" si="0"/>
        <v>31</v>
      </c>
      <c r="I35" s="473">
        <f t="shared" si="0"/>
        <v>12</v>
      </c>
      <c r="J35" s="473">
        <f t="shared" si="0"/>
        <v>22.66</v>
      </c>
      <c r="K35" s="473">
        <f t="shared" si="0"/>
        <v>30.16</v>
      </c>
      <c r="L35" s="473">
        <f t="shared" si="0"/>
        <v>10.093999999999999</v>
      </c>
      <c r="M35" s="473">
        <f t="shared" si="0"/>
        <v>0</v>
      </c>
      <c r="N35" s="473">
        <f t="shared" si="0"/>
        <v>2.5</v>
      </c>
      <c r="O35" s="473">
        <f t="shared" si="0"/>
        <v>1400</v>
      </c>
      <c r="P35" s="473">
        <f t="shared" si="0"/>
        <v>8</v>
      </c>
      <c r="Q35" s="473">
        <f t="shared" si="0"/>
        <v>9.9990000000000006</v>
      </c>
      <c r="R35" s="473">
        <f t="shared" si="0"/>
        <v>8</v>
      </c>
      <c r="S35" s="473">
        <f t="shared" si="0"/>
        <v>0</v>
      </c>
      <c r="T35" s="473">
        <f t="shared" si="0"/>
        <v>9.1999999999999993</v>
      </c>
      <c r="U35" s="473">
        <f t="shared" si="0"/>
        <v>14.6</v>
      </c>
      <c r="V35" s="473">
        <f t="shared" si="0"/>
        <v>0</v>
      </c>
      <c r="W35" s="473">
        <f t="shared" si="0"/>
        <v>0</v>
      </c>
      <c r="X35" s="473">
        <f t="shared" si="0"/>
        <v>0</v>
      </c>
      <c r="Y35" s="473">
        <f t="shared" si="0"/>
        <v>320.3</v>
      </c>
      <c r="Z35" s="473">
        <f t="shared" si="0"/>
        <v>0</v>
      </c>
      <c r="AA35" s="473">
        <f t="shared" si="0"/>
        <v>6.4</v>
      </c>
      <c r="AB35" s="473">
        <f t="shared" si="0"/>
        <v>18</v>
      </c>
      <c r="AC35" s="473">
        <f t="shared" si="0"/>
        <v>0</v>
      </c>
      <c r="AD35" s="473">
        <f t="shared" si="0"/>
        <v>5.6</v>
      </c>
      <c r="AE35" s="473">
        <f t="shared" si="0"/>
        <v>59.8</v>
      </c>
      <c r="AF35" s="473">
        <f t="shared" si="0"/>
        <v>0</v>
      </c>
      <c r="AG35" s="473">
        <f t="shared" si="0"/>
        <v>0</v>
      </c>
      <c r="AH35" s="473">
        <f t="shared" si="0"/>
        <v>0</v>
      </c>
      <c r="AI35" s="473">
        <f t="shared" si="0"/>
        <v>0</v>
      </c>
      <c r="AJ35" s="473">
        <f t="shared" si="0"/>
        <v>39.799999999999997</v>
      </c>
      <c r="AK35" s="473">
        <f t="shared" si="0"/>
        <v>0</v>
      </c>
      <c r="AL35" s="473">
        <f t="shared" si="0"/>
        <v>34.6</v>
      </c>
      <c r="AM35" s="473">
        <f t="shared" si="0"/>
        <v>22.8</v>
      </c>
      <c r="AN35" s="473">
        <f t="shared" si="0"/>
        <v>0</v>
      </c>
      <c r="AO35" s="473">
        <f t="shared" si="0"/>
        <v>0</v>
      </c>
      <c r="AP35" s="473">
        <f t="shared" si="0"/>
        <v>100</v>
      </c>
      <c r="AQ35" s="473">
        <f t="shared" si="0"/>
        <v>0</v>
      </c>
      <c r="AR35" s="473">
        <f t="shared" si="0"/>
        <v>22.7</v>
      </c>
      <c r="AS35" s="473">
        <f t="shared" si="0"/>
        <v>0</v>
      </c>
      <c r="AT35" s="473">
        <f t="shared" si="0"/>
        <v>94.5</v>
      </c>
      <c r="AU35" s="473">
        <f t="shared" si="0"/>
        <v>0</v>
      </c>
      <c r="AV35" s="473">
        <f t="shared" si="0"/>
        <v>6</v>
      </c>
      <c r="AW35" s="473">
        <f t="shared" si="0"/>
        <v>0</v>
      </c>
      <c r="AX35" s="473">
        <f t="shared" si="0"/>
        <v>12</v>
      </c>
      <c r="AY35" s="473">
        <f t="shared" si="0"/>
        <v>0</v>
      </c>
      <c r="AZ35" s="473">
        <f t="shared" si="0"/>
        <v>101.2</v>
      </c>
      <c r="BA35" s="473">
        <f t="shared" si="0"/>
        <v>0</v>
      </c>
      <c r="BB35" s="473">
        <f t="shared" si="0"/>
        <v>0</v>
      </c>
      <c r="BC35" s="473">
        <f t="shared" si="0"/>
        <v>13</v>
      </c>
      <c r="BD35" s="473">
        <f t="shared" si="0"/>
        <v>0</v>
      </c>
      <c r="BE35" s="473">
        <f t="shared" si="0"/>
        <v>0</v>
      </c>
      <c r="BF35" s="473">
        <f t="shared" si="0"/>
        <v>60</v>
      </c>
      <c r="BG35" s="473">
        <f t="shared" si="0"/>
        <v>19.3</v>
      </c>
      <c r="BH35" s="473">
        <f t="shared" si="0"/>
        <v>186</v>
      </c>
      <c r="BI35" s="473">
        <f t="shared" si="0"/>
        <v>26.9</v>
      </c>
      <c r="BJ35" s="473">
        <f t="shared" si="0"/>
        <v>35.4</v>
      </c>
      <c r="BK35" s="473">
        <f t="shared" si="0"/>
        <v>0</v>
      </c>
      <c r="BL35" s="473">
        <f t="shared" si="0"/>
        <v>0</v>
      </c>
      <c r="BM35" s="473">
        <f t="shared" si="0"/>
        <v>13.4</v>
      </c>
      <c r="BN35" s="473">
        <f t="shared" si="0"/>
        <v>80</v>
      </c>
      <c r="BO35" s="473">
        <f t="shared" ref="BO35:BX35" si="1">ROUND((SUM(BO4:BO34)),3)</f>
        <v>0</v>
      </c>
      <c r="BP35" s="473">
        <f t="shared" si="1"/>
        <v>0</v>
      </c>
      <c r="BQ35" s="473">
        <f t="shared" si="1"/>
        <v>0</v>
      </c>
      <c r="BR35" s="473">
        <f t="shared" si="1"/>
        <v>0</v>
      </c>
      <c r="BS35" s="473">
        <f t="shared" si="1"/>
        <v>0</v>
      </c>
      <c r="BT35" s="473">
        <f t="shared" si="1"/>
        <v>266.76</v>
      </c>
      <c r="BU35" s="473">
        <f t="shared" si="1"/>
        <v>24</v>
      </c>
      <c r="BV35" s="473">
        <f t="shared" si="1"/>
        <v>184</v>
      </c>
      <c r="BW35" s="473">
        <f t="shared" si="1"/>
        <v>0</v>
      </c>
      <c r="BX35" s="473">
        <f t="shared" si="1"/>
        <v>21</v>
      </c>
      <c r="BY35" s="474"/>
    </row>
    <row r="36" spans="1:77" ht="15">
      <c r="A36" s="106" t="s">
        <v>46</v>
      </c>
      <c r="B36" s="475">
        <f>ССЫЛКИ!B3</f>
        <v>105</v>
      </c>
      <c r="C36" s="475">
        <f>ССЫЛКИ!C3</f>
        <v>590</v>
      </c>
      <c r="D36" s="475">
        <f>ССЫЛКИ!D3</f>
        <v>590</v>
      </c>
      <c r="E36" s="475">
        <f>ССЫЛКИ!E3</f>
        <v>11</v>
      </c>
      <c r="F36" s="475">
        <f>ССЫЛКИ!F3</f>
        <v>400</v>
      </c>
      <c r="G36" s="475">
        <f>ССЫЛКИ!G3</f>
        <v>200</v>
      </c>
      <c r="H36" s="475">
        <f>ССЫЛКИ!H3</f>
        <v>105</v>
      </c>
      <c r="I36" s="475">
        <f>ССЫЛКИ!I3</f>
        <v>590</v>
      </c>
      <c r="J36" s="475">
        <f>ССЫЛКИ!J3</f>
        <v>134</v>
      </c>
      <c r="K36" s="475">
        <f>ССЫЛКИ!K3</f>
        <v>79</v>
      </c>
      <c r="L36" s="475">
        <f>ССЫЛКИ!L3</f>
        <v>10</v>
      </c>
      <c r="M36" s="475">
        <f>ССЫЛКИ!M3</f>
        <v>300</v>
      </c>
      <c r="N36" s="475">
        <f>ССЫЛКИ!N3</f>
        <v>950</v>
      </c>
      <c r="O36" s="475">
        <f>ССЫЛКИ!O3</f>
        <v>7.9494999999999996</v>
      </c>
      <c r="P36" s="475">
        <f>ССЫЛКИ!P3</f>
        <v>260</v>
      </c>
      <c r="Q36" s="475">
        <f>ССЫЛКИ!Q3</f>
        <v>420</v>
      </c>
      <c r="R36" s="475">
        <f>ССЫЛКИ!R3</f>
        <v>240</v>
      </c>
      <c r="S36" s="475">
        <f>ССЫЛКИ!S3</f>
        <v>155</v>
      </c>
      <c r="T36" s="475">
        <f>ССЫЛКИ!T3</f>
        <v>300</v>
      </c>
      <c r="U36" s="475">
        <f>ССЫЛКИ!U3</f>
        <v>300</v>
      </c>
      <c r="V36" s="475">
        <f>ССЫЛКИ!V3</f>
        <v>400</v>
      </c>
      <c r="W36" s="475">
        <f>ССЫЛКИ!W3</f>
        <v>50</v>
      </c>
      <c r="X36" s="475">
        <f>ССЫЛКИ!X3</f>
        <v>210</v>
      </c>
      <c r="Y36" s="475">
        <f>ССЫЛКИ!Y3</f>
        <v>85</v>
      </c>
      <c r="Z36" s="475">
        <f>ССЫЛКИ!Z3</f>
        <v>100</v>
      </c>
      <c r="AA36" s="475">
        <f>ССЫЛКИ!AA3</f>
        <v>190</v>
      </c>
      <c r="AB36" s="475">
        <f>ССЫЛКИ!AB3</f>
        <v>440</v>
      </c>
      <c r="AC36" s="475">
        <f>ССЫЛКИ!AC3</f>
        <v>12.5</v>
      </c>
      <c r="AD36" s="475">
        <f>ССЫЛКИ!AD3</f>
        <v>70</v>
      </c>
      <c r="AE36" s="475">
        <f>ССЫЛКИ!AE3</f>
        <v>90</v>
      </c>
      <c r="AF36" s="475">
        <f>ССЫЛКИ!AF3</f>
        <v>70</v>
      </c>
      <c r="AG36" s="475">
        <f>ССЫЛКИ!AG3</f>
        <v>62</v>
      </c>
      <c r="AH36" s="475">
        <f>ССЫЛКИ!AH3</f>
        <v>65</v>
      </c>
      <c r="AI36" s="475">
        <f>ССЫЛКИ!AI3</f>
        <v>70</v>
      </c>
      <c r="AJ36" s="475">
        <f>ССЫЛКИ!AJ3</f>
        <v>75</v>
      </c>
      <c r="AK36" s="475">
        <f>ССЫЛКИ!AK3</f>
        <v>68</v>
      </c>
      <c r="AL36" s="475">
        <f>ССЫЛКИ!AL3</f>
        <v>120</v>
      </c>
      <c r="AM36" s="475">
        <f>ССЫЛКИ!AM3</f>
        <v>70</v>
      </c>
      <c r="AN36" s="475">
        <f>ССЫЛКИ!AN3</f>
        <v>190</v>
      </c>
      <c r="AO36" s="475">
        <f>ССЫЛКИ!AO3</f>
        <v>420</v>
      </c>
      <c r="AP36" s="475">
        <f>ССЫЛКИ!AP3</f>
        <v>174</v>
      </c>
      <c r="AQ36" s="475">
        <f>ССЫЛКИ!AQ3</f>
        <v>85</v>
      </c>
      <c r="AR36" s="475">
        <f>ССЫЛКИ!AR3</f>
        <v>970</v>
      </c>
      <c r="AS36" s="475">
        <f>ССЫЛКИ!AS3</f>
        <v>85</v>
      </c>
      <c r="AT36" s="475">
        <f>ССЫЛКИ!AT3</f>
        <v>95</v>
      </c>
      <c r="AU36" s="475">
        <f>ССЫЛКИ!AU3</f>
        <v>290</v>
      </c>
      <c r="AV36" s="475">
        <f>ССЫЛКИ!AV3</f>
        <v>330</v>
      </c>
      <c r="AW36" s="475">
        <f>ССЫЛКИ!AW3</f>
        <v>700</v>
      </c>
      <c r="AX36" s="475">
        <f>ССЫЛКИ!AX3</f>
        <v>440</v>
      </c>
      <c r="AY36" s="475">
        <f>ССЫЛКИ!AY3</f>
        <v>185</v>
      </c>
      <c r="AZ36" s="475">
        <f>ССЫЛКИ!AZ3</f>
        <v>240</v>
      </c>
      <c r="BA36" s="475">
        <f>ССЫЛКИ!BA3</f>
        <v>350</v>
      </c>
      <c r="BB36" s="475">
        <f>ССЫЛКИ!BB3</f>
        <v>50</v>
      </c>
      <c r="BC36" s="475">
        <f>ССЫЛКИ!BC3</f>
        <v>370</v>
      </c>
      <c r="BD36" s="475">
        <f>ССЫЛКИ!BD3</f>
        <v>55</v>
      </c>
      <c r="BE36" s="475">
        <f>ССЫЛКИ!BE3</f>
        <v>450</v>
      </c>
      <c r="BF36" s="475">
        <f>ССЫЛКИ!BF3</f>
        <v>440</v>
      </c>
      <c r="BG36" s="475">
        <f>ССЫЛКИ!BG3</f>
        <v>46</v>
      </c>
      <c r="BH36" s="475">
        <f>ССЫЛКИ!BH3</f>
        <v>46</v>
      </c>
      <c r="BI36" s="475">
        <f>ССЫЛКИ!BI3</f>
        <v>35</v>
      </c>
      <c r="BJ36" s="475">
        <f>ССЫЛКИ!BJ3</f>
        <v>60</v>
      </c>
      <c r="BK36" s="475">
        <f>ССЫЛКИ!BK3</f>
        <v>78</v>
      </c>
      <c r="BL36" s="475">
        <f>ССЫЛКИ!BL3</f>
        <v>110</v>
      </c>
      <c r="BM36" s="475">
        <f>ССЫЛКИ!BM3</f>
        <v>53</v>
      </c>
      <c r="BN36" s="475">
        <f>ССЫЛКИ!BN3</f>
        <v>200</v>
      </c>
      <c r="BO36" s="475">
        <f>ССЫЛКИ!BO3</f>
        <v>200</v>
      </c>
      <c r="BP36" s="475">
        <f>ССЫЛКИ!BP3</f>
        <v>165</v>
      </c>
      <c r="BQ36" s="475">
        <f>ССЫЛКИ!BQ3</f>
        <v>190</v>
      </c>
      <c r="BR36" s="475">
        <f>ССЫЛКИ!BR3</f>
        <v>300</v>
      </c>
      <c r="BS36" s="475">
        <f>ССЫЛКИ!BS3</f>
        <v>150</v>
      </c>
      <c r="BT36" s="475">
        <f>ССЫЛКИ!BT3</f>
        <v>110</v>
      </c>
      <c r="BU36" s="475">
        <f>ССЫЛКИ!BU3</f>
        <v>440</v>
      </c>
      <c r="BV36" s="475">
        <f>ССЫЛКИ!BV3</f>
        <v>58</v>
      </c>
      <c r="BW36" s="475">
        <f>ССЫЛКИ!BW3</f>
        <v>510</v>
      </c>
      <c r="BX36" s="475">
        <f>ССЫЛКИ!BX3</f>
        <v>580</v>
      </c>
      <c r="BY36" s="476"/>
    </row>
    <row r="37" spans="1:77" ht="92.45" customHeight="1">
      <c r="A37" s="107" t="s">
        <v>74</v>
      </c>
      <c r="B37" s="477">
        <f>ROUND((B35*B36),2)</f>
        <v>1155</v>
      </c>
      <c r="C37" s="477">
        <f t="shared" ref="C37:BN37" si="2">ROUND((C35*C36),2)</f>
        <v>14160</v>
      </c>
      <c r="D37" s="477">
        <f t="shared" si="2"/>
        <v>28320</v>
      </c>
      <c r="E37" s="477">
        <f t="shared" si="2"/>
        <v>0</v>
      </c>
      <c r="F37" s="477">
        <f t="shared" si="2"/>
        <v>0</v>
      </c>
      <c r="G37" s="477">
        <f t="shared" si="2"/>
        <v>0</v>
      </c>
      <c r="H37" s="477">
        <f t="shared" si="2"/>
        <v>3255</v>
      </c>
      <c r="I37" s="477">
        <f t="shared" si="2"/>
        <v>7080</v>
      </c>
      <c r="J37" s="477">
        <f t="shared" si="2"/>
        <v>3036.44</v>
      </c>
      <c r="K37" s="477">
        <f t="shared" si="2"/>
        <v>2382.64</v>
      </c>
      <c r="L37" s="477">
        <f t="shared" si="2"/>
        <v>100.94</v>
      </c>
      <c r="M37" s="477">
        <f t="shared" si="2"/>
        <v>0</v>
      </c>
      <c r="N37" s="477">
        <f t="shared" si="2"/>
        <v>2375</v>
      </c>
      <c r="O37" s="477">
        <f t="shared" si="2"/>
        <v>11129.3</v>
      </c>
      <c r="P37" s="477">
        <f t="shared" si="2"/>
        <v>2080</v>
      </c>
      <c r="Q37" s="477">
        <f t="shared" si="2"/>
        <v>4199.58</v>
      </c>
      <c r="R37" s="477">
        <f t="shared" si="2"/>
        <v>1920</v>
      </c>
      <c r="S37" s="477">
        <f t="shared" si="2"/>
        <v>0</v>
      </c>
      <c r="T37" s="477">
        <f t="shared" si="2"/>
        <v>2760</v>
      </c>
      <c r="U37" s="477">
        <f t="shared" si="2"/>
        <v>4380</v>
      </c>
      <c r="V37" s="477">
        <f t="shared" si="2"/>
        <v>0</v>
      </c>
      <c r="W37" s="477">
        <f t="shared" si="2"/>
        <v>0</v>
      </c>
      <c r="X37" s="477">
        <f t="shared" si="2"/>
        <v>0</v>
      </c>
      <c r="Y37" s="477">
        <f t="shared" si="2"/>
        <v>27225.5</v>
      </c>
      <c r="Z37" s="477">
        <f t="shared" si="2"/>
        <v>0</v>
      </c>
      <c r="AA37" s="477">
        <f t="shared" si="2"/>
        <v>1216</v>
      </c>
      <c r="AB37" s="477">
        <f t="shared" si="2"/>
        <v>7920</v>
      </c>
      <c r="AC37" s="477">
        <f t="shared" si="2"/>
        <v>0</v>
      </c>
      <c r="AD37" s="477">
        <f t="shared" si="2"/>
        <v>392</v>
      </c>
      <c r="AE37" s="477">
        <f t="shared" si="2"/>
        <v>5382</v>
      </c>
      <c r="AF37" s="477">
        <f t="shared" si="2"/>
        <v>0</v>
      </c>
      <c r="AG37" s="477">
        <f t="shared" si="2"/>
        <v>0</v>
      </c>
      <c r="AH37" s="477">
        <f t="shared" si="2"/>
        <v>0</v>
      </c>
      <c r="AI37" s="477">
        <f t="shared" si="2"/>
        <v>0</v>
      </c>
      <c r="AJ37" s="477">
        <f t="shared" si="2"/>
        <v>2985</v>
      </c>
      <c r="AK37" s="477">
        <f t="shared" si="2"/>
        <v>0</v>
      </c>
      <c r="AL37" s="477">
        <f t="shared" si="2"/>
        <v>4152</v>
      </c>
      <c r="AM37" s="477">
        <f t="shared" si="2"/>
        <v>1596</v>
      </c>
      <c r="AN37" s="477">
        <f t="shared" si="2"/>
        <v>0</v>
      </c>
      <c r="AO37" s="477">
        <f t="shared" si="2"/>
        <v>0</v>
      </c>
      <c r="AP37" s="477">
        <f t="shared" si="2"/>
        <v>17400</v>
      </c>
      <c r="AQ37" s="477">
        <f t="shared" si="2"/>
        <v>0</v>
      </c>
      <c r="AR37" s="477">
        <f t="shared" si="2"/>
        <v>22019</v>
      </c>
      <c r="AS37" s="477">
        <f t="shared" si="2"/>
        <v>0</v>
      </c>
      <c r="AT37" s="477">
        <f t="shared" si="2"/>
        <v>8977.5</v>
      </c>
      <c r="AU37" s="477">
        <f t="shared" si="2"/>
        <v>0</v>
      </c>
      <c r="AV37" s="477">
        <f t="shared" si="2"/>
        <v>1980</v>
      </c>
      <c r="AW37" s="477">
        <f t="shared" si="2"/>
        <v>0</v>
      </c>
      <c r="AX37" s="477">
        <f t="shared" si="2"/>
        <v>5280</v>
      </c>
      <c r="AY37" s="477">
        <f t="shared" si="2"/>
        <v>0</v>
      </c>
      <c r="AZ37" s="477">
        <f t="shared" si="2"/>
        <v>24288</v>
      </c>
      <c r="BA37" s="477">
        <f t="shared" si="2"/>
        <v>0</v>
      </c>
      <c r="BB37" s="477">
        <f t="shared" si="2"/>
        <v>0</v>
      </c>
      <c r="BC37" s="477">
        <f t="shared" si="2"/>
        <v>4810</v>
      </c>
      <c r="BD37" s="477">
        <f t="shared" si="2"/>
        <v>0</v>
      </c>
      <c r="BE37" s="477">
        <f t="shared" si="2"/>
        <v>0</v>
      </c>
      <c r="BF37" s="477">
        <f t="shared" si="2"/>
        <v>26400</v>
      </c>
      <c r="BG37" s="477">
        <f t="shared" si="2"/>
        <v>887.8</v>
      </c>
      <c r="BH37" s="477">
        <f t="shared" si="2"/>
        <v>8556</v>
      </c>
      <c r="BI37" s="477">
        <f t="shared" si="2"/>
        <v>941.5</v>
      </c>
      <c r="BJ37" s="477">
        <f t="shared" si="2"/>
        <v>2124</v>
      </c>
      <c r="BK37" s="477">
        <f t="shared" si="2"/>
        <v>0</v>
      </c>
      <c r="BL37" s="477">
        <f t="shared" si="2"/>
        <v>0</v>
      </c>
      <c r="BM37" s="477">
        <f t="shared" si="2"/>
        <v>710.2</v>
      </c>
      <c r="BN37" s="477">
        <f t="shared" si="2"/>
        <v>16000</v>
      </c>
      <c r="BO37" s="477">
        <f t="shared" ref="BO37:BX37" si="3">ROUND((BO35*BO36),2)</f>
        <v>0</v>
      </c>
      <c r="BP37" s="477">
        <f t="shared" si="3"/>
        <v>0</v>
      </c>
      <c r="BQ37" s="477">
        <f t="shared" si="3"/>
        <v>0</v>
      </c>
      <c r="BR37" s="477">
        <f t="shared" si="3"/>
        <v>0</v>
      </c>
      <c r="BS37" s="477">
        <f t="shared" si="3"/>
        <v>0</v>
      </c>
      <c r="BT37" s="477">
        <f t="shared" si="3"/>
        <v>29343.599999999999</v>
      </c>
      <c r="BU37" s="477">
        <f t="shared" si="3"/>
        <v>10560</v>
      </c>
      <c r="BV37" s="477">
        <f t="shared" si="3"/>
        <v>10672</v>
      </c>
      <c r="BW37" s="477">
        <f t="shared" si="3"/>
        <v>0</v>
      </c>
      <c r="BX37" s="477">
        <f t="shared" si="3"/>
        <v>12180</v>
      </c>
      <c r="BY37" s="478">
        <f>SUM(BY4:BY34)</f>
        <v>342332</v>
      </c>
    </row>
    <row r="38" spans="1:77" ht="21">
      <c r="A38" s="733" t="s">
        <v>75</v>
      </c>
      <c r="B38" s="739"/>
      <c r="C38" s="740"/>
      <c r="D38" s="734">
        <f>SUM(B37:BX37)</f>
        <v>342332</v>
      </c>
      <c r="E38" s="741"/>
      <c r="F38" s="741"/>
      <c r="G38" s="741"/>
      <c r="H38" s="741"/>
      <c r="I38" s="741"/>
      <c r="J38" s="741"/>
      <c r="K38" s="742"/>
      <c r="P38" s="296" t="s">
        <v>312</v>
      </c>
      <c r="Q38" s="296"/>
      <c r="R38" s="296"/>
      <c r="S38" s="296"/>
      <c r="T38" s="296"/>
      <c r="AB38" s="48"/>
    </row>
    <row r="39" spans="1:77" ht="18.75">
      <c r="A39" s="733" t="s">
        <v>76</v>
      </c>
      <c r="B39" s="739"/>
      <c r="C39" s="739"/>
      <c r="D39" s="739"/>
      <c r="E39" s="739"/>
      <c r="F39" s="49"/>
      <c r="G39" s="49"/>
      <c r="H39" s="737">
        <f>('01'!C18+'02'!C18+'03'!C18+'04'!C18+'05'!C18+'06'!C18+'07'!C18+'08'!C18+'09'!C18+'10'!C18+'11'!C18+'12'!C18+'13'!C18+'14'!C18+'15'!C18+'16'!C18+'17'!C18+'18'!C18+'19'!C18+'20'!C18+'21'!C18+'22'!C18+'24'!C18+'23'!C18+'25'!C18+'26'!C18+'27'!C18+'28'!C18+'29'!C18+'30'!C18+'31'!C18)+('01'!C49+'02'!C49+'03'!C49+'04'!C49+'05'!C49+'06'!C49+'07'!C49+'08'!C49+'09'!C49+'10'!C49+'11'!C49+'12'!C49+'13'!C49+'14'!C49+'15'!C49+'16'!C49+'17'!C49+'18'!C49+'19'!C49+'20'!C49+'21'!C49+'22'!C49+'24'!C49+'23'!C49+'25'!C49+'26'!C49+'27'!C49+'28'!C49+'29'!C49+'30'!C49+'31'!C49)</f>
        <v>4600</v>
      </c>
      <c r="I39" s="737"/>
      <c r="J39" s="737"/>
      <c r="K39" s="737"/>
      <c r="P39" s="296"/>
      <c r="Q39" s="296"/>
    </row>
    <row r="40" spans="1:77" ht="18.75" customHeight="1">
      <c r="A40" s="725" t="s">
        <v>339</v>
      </c>
      <c r="B40" s="738"/>
      <c r="C40" s="738"/>
      <c r="D40" s="738"/>
      <c r="E40" s="738"/>
      <c r="F40" s="738"/>
      <c r="G40" s="738"/>
      <c r="H40" s="738"/>
      <c r="I40" s="390"/>
      <c r="J40" s="727">
        <f>D38/H39</f>
        <v>74.42</v>
      </c>
      <c r="K40" s="727"/>
      <c r="P40" s="296" t="s">
        <v>313</v>
      </c>
      <c r="Q40" s="296"/>
    </row>
    <row r="41" spans="1:77" ht="18.75" customHeight="1">
      <c r="A41" s="725"/>
      <c r="B41" s="738"/>
      <c r="C41" s="738"/>
      <c r="D41" s="738"/>
      <c r="E41" s="738"/>
      <c r="F41" s="738"/>
      <c r="G41" s="738"/>
      <c r="H41" s="738"/>
      <c r="I41" s="389"/>
      <c r="J41" s="723"/>
      <c r="K41" s="723"/>
      <c r="P41" s="296"/>
      <c r="Q41" s="296"/>
    </row>
    <row r="42" spans="1:77" hidden="1">
      <c r="A42" s="108"/>
      <c r="P42" s="156">
        <f>ROUND(($BY$37-((SUM($B$37:$K$37))+(SUM($M$37:$BX$37)))),3)</f>
        <v>100.94</v>
      </c>
      <c r="Q42">
        <f>P42/10</f>
        <v>10.093999999999999</v>
      </c>
      <c r="R42" s="103">
        <f>ROUND((SUM(A46:A76)),3)</f>
        <v>10.093999999999999</v>
      </c>
      <c r="S42" s="103">
        <f>ROUND(R42-Q42,3)</f>
        <v>0</v>
      </c>
    </row>
    <row r="43" spans="1:77" hidden="1">
      <c r="A43" s="108"/>
    </row>
    <row r="44" spans="1:77" hidden="1">
      <c r="A44" s="108"/>
      <c r="O44" s="157"/>
      <c r="P44" s="158"/>
    </row>
    <row r="45" spans="1:77" hidden="1">
      <c r="A45" s="108"/>
      <c r="H45" s="197"/>
    </row>
    <row r="46" spans="1:77" ht="15" hidden="1">
      <c r="A46" s="161">
        <f>'01'!N19+'01'!N50</f>
        <v>0.49099999999999999</v>
      </c>
    </row>
    <row r="47" spans="1:77" ht="15" hidden="1">
      <c r="A47" s="161">
        <f>'02'!N19+'02'!N50</f>
        <v>0.35399999999999998</v>
      </c>
    </row>
    <row r="48" spans="1:77" ht="15" hidden="1">
      <c r="A48" s="161">
        <f>'03'!N19+'03'!N50</f>
        <v>0.505</v>
      </c>
    </row>
    <row r="49" spans="1:1" ht="15" hidden="1">
      <c r="A49" s="161">
        <f>'04'!N19+'04'!N50</f>
        <v>0.26600000000000001</v>
      </c>
    </row>
    <row r="50" spans="1:1" ht="15" hidden="1">
      <c r="A50" s="161">
        <f>'05'!N19+'05'!N50</f>
        <v>0</v>
      </c>
    </row>
    <row r="51" spans="1:1" ht="15" hidden="1">
      <c r="A51" s="161">
        <f>'06'!N19+'06'!N50</f>
        <v>0</v>
      </c>
    </row>
    <row r="52" spans="1:1" ht="15" hidden="1">
      <c r="A52" s="161">
        <f>'07'!N19+'07'!N50</f>
        <v>0.35699999999999998</v>
      </c>
    </row>
    <row r="53" spans="1:1" ht="15" hidden="1">
      <c r="A53" s="161">
        <f>'08'!N19+'08'!N50</f>
        <v>0.48299999999999998</v>
      </c>
    </row>
    <row r="54" spans="1:1" ht="15" hidden="1">
      <c r="A54" s="161">
        <f>'09'!N19+'09'!N50</f>
        <v>0.44799999999999995</v>
      </c>
    </row>
    <row r="55" spans="1:1" ht="15" hidden="1">
      <c r="A55" s="161">
        <f>'10'!N19+'10'!N50</f>
        <v>0.58499999999999996</v>
      </c>
    </row>
    <row r="56" spans="1:1" ht="15" hidden="1">
      <c r="A56" s="161">
        <f>'11'!N19+'11'!N50</f>
        <v>0.48299999999999998</v>
      </c>
    </row>
    <row r="57" spans="1:1" ht="15" hidden="1">
      <c r="A57" s="161">
        <f>'12'!N19+'12'!N50</f>
        <v>0</v>
      </c>
    </row>
    <row r="58" spans="1:1" ht="15" hidden="1">
      <c r="A58" s="161">
        <f>'13'!N19+'13'!N50</f>
        <v>0</v>
      </c>
    </row>
    <row r="59" spans="1:1" ht="15" hidden="1">
      <c r="A59" s="161">
        <f>'14'!N19+'14'!N50</f>
        <v>0.4</v>
      </c>
    </row>
    <row r="60" spans="1:1" ht="15" hidden="1">
      <c r="A60" s="161">
        <f>'15'!N19+'15'!N50</f>
        <v>0.49099999999999999</v>
      </c>
    </row>
    <row r="61" spans="1:1" ht="15" hidden="1">
      <c r="A61" s="161">
        <f>'16'!N19+'16'!N50</f>
        <v>0.35399999999999998</v>
      </c>
    </row>
    <row r="62" spans="1:1" ht="15" hidden="1">
      <c r="A62" s="161">
        <f>'17'!N19+'17'!N50</f>
        <v>0.505</v>
      </c>
    </row>
    <row r="63" spans="1:1" ht="15" hidden="1">
      <c r="A63" s="161">
        <f>'18'!N19+'18'!N50</f>
        <v>0.26600000000000001</v>
      </c>
    </row>
    <row r="64" spans="1:1" ht="15" hidden="1">
      <c r="A64" s="161">
        <f>'19'!N19+'19'!N50</f>
        <v>0</v>
      </c>
    </row>
    <row r="65" spans="1:11" ht="15" hidden="1">
      <c r="A65" s="161">
        <f>'20'!N19+'20'!N50</f>
        <v>0</v>
      </c>
    </row>
    <row r="66" spans="1:11" ht="15" hidden="1">
      <c r="A66" s="161">
        <f>'21'!N19+'21'!N50</f>
        <v>0.35699999999999998</v>
      </c>
    </row>
    <row r="67" spans="1:11" ht="15" hidden="1">
      <c r="A67" s="161">
        <f>'22'!N19+'22'!N50</f>
        <v>0.48299999999999998</v>
      </c>
    </row>
    <row r="68" spans="1:11" ht="15" hidden="1">
      <c r="A68" s="161">
        <f>'24'!N19+'24'!N50</f>
        <v>0.58499999999999996</v>
      </c>
    </row>
    <row r="69" spans="1:11" ht="15" hidden="1">
      <c r="A69" s="161">
        <f>'23'!N19+'23'!N50</f>
        <v>0.44799999999999995</v>
      </c>
    </row>
    <row r="70" spans="1:11" ht="15" hidden="1">
      <c r="A70" s="161">
        <f>'25'!N19+'25'!N50</f>
        <v>0.48299999999999998</v>
      </c>
    </row>
    <row r="71" spans="1:11" ht="15" hidden="1">
      <c r="A71" s="161">
        <f>'26'!N19+'26'!N50</f>
        <v>0</v>
      </c>
    </row>
    <row r="72" spans="1:11" ht="15" hidden="1">
      <c r="A72" s="161">
        <f>'27'!N19+'27'!N50</f>
        <v>0</v>
      </c>
    </row>
    <row r="73" spans="1:11" ht="15" hidden="1">
      <c r="A73" s="161">
        <f>'28'!N19+'28'!N50</f>
        <v>0.4</v>
      </c>
    </row>
    <row r="74" spans="1:11" ht="15" hidden="1">
      <c r="A74" s="161">
        <f>'29'!N19+'29'!N50</f>
        <v>0.49099999999999999</v>
      </c>
    </row>
    <row r="75" spans="1:11" ht="15" hidden="1">
      <c r="A75" s="161">
        <f>'30'!N19+'30'!N50</f>
        <v>0.35399999999999998</v>
      </c>
    </row>
    <row r="76" spans="1:11" ht="15" hidden="1">
      <c r="A76" s="161">
        <f>'31'!N19+'31'!N50</f>
        <v>0.505</v>
      </c>
    </row>
    <row r="77" spans="1:11">
      <c r="K77">
        <f>'24'!E19+'24'!E50</f>
        <v>6</v>
      </c>
    </row>
  </sheetData>
  <mergeCells count="10">
    <mergeCell ref="A41:H41"/>
    <mergeCell ref="J41:K41"/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69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1"/>
  <sheetViews>
    <sheetView showZeros="0" zoomScale="70" zoomScaleNormal="70" workbookViewId="0">
      <selection activeCell="AG58" sqref="AG58"/>
    </sheetView>
  </sheetViews>
  <sheetFormatPr defaultColWidth="12.625" defaultRowHeight="14.25"/>
  <cols>
    <col min="1" max="1" width="37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ht="18">
      <c r="A1" s="743" t="s">
        <v>366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34" ht="18.75">
      <c r="A2" s="746" t="str">
        <f>'Автомат. ввод'!N10</f>
        <v>МКОУ " _________________ СОШ"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</row>
    <row r="3" spans="1:34" ht="15">
      <c r="A3" s="66"/>
      <c r="B3" s="745" t="s">
        <v>77</v>
      </c>
      <c r="C3" s="687"/>
      <c r="D3" s="665"/>
      <c r="E3" s="745" t="s">
        <v>78</v>
      </c>
      <c r="F3" s="687"/>
      <c r="G3" s="665"/>
      <c r="H3" s="745" t="s">
        <v>79</v>
      </c>
      <c r="I3" s="687"/>
      <c r="J3" s="665"/>
      <c r="K3" s="745" t="s">
        <v>80</v>
      </c>
      <c r="L3" s="687"/>
      <c r="M3" s="665"/>
      <c r="R3" s="50"/>
    </row>
    <row r="4" spans="1:34" ht="15">
      <c r="A4" s="35"/>
      <c r="B4" s="35" t="s">
        <v>73</v>
      </c>
      <c r="C4" s="467" t="s">
        <v>81</v>
      </c>
      <c r="D4" s="467" t="s">
        <v>82</v>
      </c>
      <c r="E4" s="35" t="s">
        <v>73</v>
      </c>
      <c r="F4" s="467" t="s">
        <v>81</v>
      </c>
      <c r="G4" s="467" t="s">
        <v>82</v>
      </c>
      <c r="H4" s="35" t="s">
        <v>73</v>
      </c>
      <c r="I4" s="468" t="s">
        <v>81</v>
      </c>
      <c r="J4" s="468" t="s">
        <v>82</v>
      </c>
      <c r="K4" s="35" t="s">
        <v>73</v>
      </c>
      <c r="L4" s="468" t="s">
        <v>81</v>
      </c>
      <c r="M4" s="468" t="s">
        <v>82</v>
      </c>
      <c r="Q4" s="50"/>
      <c r="R4" s="50"/>
    </row>
    <row r="5" spans="1:34" ht="15.75">
      <c r="A5" s="52" t="str">
        <f>ССЫЛКИ!B2</f>
        <v>Вермишель</v>
      </c>
      <c r="B5" s="488"/>
      <c r="C5" s="489">
        <f>ССЫЛКИ!B3</f>
        <v>105</v>
      </c>
      <c r="D5" s="490">
        <f>ROUND((C5*B5),2)</f>
        <v>0</v>
      </c>
      <c r="E5" s="491">
        <f>AF5</f>
        <v>11</v>
      </c>
      <c r="F5" s="489">
        <f t="shared" ref="F5:F79" si="0">C5</f>
        <v>105</v>
      </c>
      <c r="G5" s="489">
        <f>ROUND((E5*F5),2)</f>
        <v>1155</v>
      </c>
      <c r="H5" s="431">
        <f>'2 Итог.вед.(РАСХОД)'!B35</f>
        <v>11</v>
      </c>
      <c r="I5" s="492">
        <f t="shared" ref="I5:I79" si="1">C5</f>
        <v>105</v>
      </c>
      <c r="J5" s="492">
        <f>ROUND((H5*I5),2)</f>
        <v>1155</v>
      </c>
      <c r="K5" s="493">
        <f>(E5+B5)-H5</f>
        <v>0</v>
      </c>
      <c r="L5" s="492">
        <f t="shared" ref="L5:L79" si="2">C5</f>
        <v>105</v>
      </c>
      <c r="M5" s="494">
        <f>ROUND((L5*K5),2)</f>
        <v>0</v>
      </c>
      <c r="Q5" s="50" t="s">
        <v>94</v>
      </c>
      <c r="R5" s="50"/>
      <c r="T5" s="45" t="s">
        <v>170</v>
      </c>
      <c r="V5" s="103"/>
      <c r="W5" s="38">
        <f>'Итог.вед.(ПРИХОД)'!B35-B5</f>
        <v>11</v>
      </c>
      <c r="Z5" s="38">
        <f>'Итог.вед.(ПРИХОД)'!B35-B5</f>
        <v>11</v>
      </c>
      <c r="AF5" s="156">
        <f>IF(W5&gt;0,Z5,0)</f>
        <v>11</v>
      </c>
      <c r="AH5" s="156"/>
    </row>
    <row r="6" spans="1:34" ht="15.75">
      <c r="A6" s="52" t="str">
        <f>ССЫЛКИ!C2</f>
        <v>Люля полуфаб-т (кг)</v>
      </c>
      <c r="B6" s="488"/>
      <c r="C6" s="489">
        <f>ССЫЛКИ!C3</f>
        <v>590</v>
      </c>
      <c r="D6" s="490">
        <f t="shared" ref="D6:D69" si="3">ROUND((C6*B6),2)</f>
        <v>0</v>
      </c>
      <c r="E6" s="491">
        <f t="shared" ref="E6:E69" si="4">AF6</f>
        <v>24</v>
      </c>
      <c r="F6" s="489">
        <f t="shared" si="0"/>
        <v>590</v>
      </c>
      <c r="G6" s="489">
        <f t="shared" ref="G6:G69" si="5">ROUND((E6*F6),2)</f>
        <v>14160</v>
      </c>
      <c r="H6" s="431">
        <f>'2 Итог.вед.(РАСХОД)'!C35</f>
        <v>24</v>
      </c>
      <c r="I6" s="492">
        <f t="shared" si="1"/>
        <v>590</v>
      </c>
      <c r="J6" s="492">
        <f t="shared" ref="J6:J69" si="6">ROUND((H6*I6),2)</f>
        <v>14160</v>
      </c>
      <c r="K6" s="493">
        <f t="shared" ref="K6:K69" si="7">(E6+B6)-H6</f>
        <v>0</v>
      </c>
      <c r="L6" s="492">
        <f t="shared" si="2"/>
        <v>590</v>
      </c>
      <c r="M6" s="494">
        <f t="shared" ref="M6:M69" si="8">ROUND((L6*K6),2)</f>
        <v>0</v>
      </c>
      <c r="Q6" s="50" t="s">
        <v>95</v>
      </c>
      <c r="R6" s="50"/>
      <c r="T6" s="45" t="s">
        <v>171</v>
      </c>
      <c r="V6" s="103"/>
      <c r="W6" s="38">
        <f>'Итог.вед.(ПРИХОД)'!C35-B6</f>
        <v>24</v>
      </c>
      <c r="Z6" s="38">
        <f>'Итог.вед.(ПРИХОД)'!C35-B6</f>
        <v>24</v>
      </c>
      <c r="AF6" s="156">
        <f t="shared" ref="AF6:AF69" si="9">IF(W6&gt;0,Z6,0)</f>
        <v>24</v>
      </c>
    </row>
    <row r="7" spans="1:34" ht="15.75">
      <c r="A7" s="52" t="str">
        <f>ССЫЛКИ!D2</f>
        <v>Котлета говяжья полуф-т (кг)</v>
      </c>
      <c r="B7" s="488"/>
      <c r="C7" s="489">
        <f>ССЫЛКИ!D3</f>
        <v>590</v>
      </c>
      <c r="D7" s="490">
        <f t="shared" si="3"/>
        <v>0</v>
      </c>
      <c r="E7" s="491">
        <f t="shared" si="4"/>
        <v>48</v>
      </c>
      <c r="F7" s="489">
        <f t="shared" si="0"/>
        <v>590</v>
      </c>
      <c r="G7" s="489">
        <f t="shared" si="5"/>
        <v>28320</v>
      </c>
      <c r="H7" s="431">
        <f>'2 Итог.вед.(РАСХОД)'!D35</f>
        <v>48</v>
      </c>
      <c r="I7" s="492">
        <f t="shared" si="1"/>
        <v>590</v>
      </c>
      <c r="J7" s="492">
        <f t="shared" si="6"/>
        <v>28320</v>
      </c>
      <c r="K7" s="493">
        <f t="shared" si="7"/>
        <v>0</v>
      </c>
      <c r="L7" s="492">
        <f t="shared" si="2"/>
        <v>590</v>
      </c>
      <c r="M7" s="494">
        <f t="shared" si="8"/>
        <v>0</v>
      </c>
      <c r="Q7" s="50" t="s">
        <v>96</v>
      </c>
      <c r="T7" s="45" t="s">
        <v>172</v>
      </c>
      <c r="V7" s="103"/>
      <c r="W7" s="38">
        <f>'Итог.вед.(ПРИХОД)'!D35-B7</f>
        <v>48</v>
      </c>
      <c r="Z7" s="38">
        <f>'Итог.вед.(ПРИХОД)'!D35-B7</f>
        <v>48</v>
      </c>
      <c r="AF7" s="156">
        <f t="shared" si="9"/>
        <v>48</v>
      </c>
    </row>
    <row r="8" spans="1:34" ht="15.75" hidden="1">
      <c r="A8" s="52" t="str">
        <f>ССЫЛКИ!E2</f>
        <v>Какао (Фунтик) (шт)</v>
      </c>
      <c r="B8" s="488"/>
      <c r="C8" s="492">
        <f>ССЫЛКИ!E3</f>
        <v>11</v>
      </c>
      <c r="D8" s="490">
        <f t="shared" si="3"/>
        <v>0</v>
      </c>
      <c r="E8" s="491">
        <f>AF8</f>
        <v>0</v>
      </c>
      <c r="F8" s="492">
        <f t="shared" si="0"/>
        <v>11</v>
      </c>
      <c r="G8" s="489">
        <f t="shared" si="5"/>
        <v>0</v>
      </c>
      <c r="H8" s="431">
        <f>'2 Итог.вед.(РАСХОД)'!E35</f>
        <v>0</v>
      </c>
      <c r="I8" s="492">
        <f t="shared" si="1"/>
        <v>11</v>
      </c>
      <c r="J8" s="492">
        <f t="shared" si="6"/>
        <v>0</v>
      </c>
      <c r="K8" s="493">
        <f t="shared" si="7"/>
        <v>0</v>
      </c>
      <c r="L8" s="492">
        <f t="shared" si="2"/>
        <v>11</v>
      </c>
      <c r="M8" s="494">
        <f t="shared" si="8"/>
        <v>0</v>
      </c>
      <c r="Q8" t="s">
        <v>97</v>
      </c>
      <c r="T8" s="45" t="s">
        <v>173</v>
      </c>
      <c r="V8" s="103"/>
      <c r="W8" s="38">
        <f>'Итог.вед.(ПРИХОД)'!E35-B8</f>
        <v>0</v>
      </c>
      <c r="Z8" s="38">
        <f>'Итог.вед.(ПРИХОД)'!E35-B8</f>
        <v>0</v>
      </c>
      <c r="AF8" s="156">
        <f t="shared" si="9"/>
        <v>0</v>
      </c>
    </row>
    <row r="9" spans="1:34" ht="15.75" hidden="1">
      <c r="A9" s="52" t="str">
        <f>ССЫЛКИ!F2</f>
        <v>Какао порошок</v>
      </c>
      <c r="B9" s="488"/>
      <c r="C9" s="492">
        <f>ССЫЛКИ!F3</f>
        <v>400</v>
      </c>
      <c r="D9" s="490">
        <f t="shared" si="3"/>
        <v>0</v>
      </c>
      <c r="E9" s="491">
        <f t="shared" si="4"/>
        <v>0</v>
      </c>
      <c r="F9" s="492">
        <f t="shared" si="0"/>
        <v>400</v>
      </c>
      <c r="G9" s="489">
        <f t="shared" si="5"/>
        <v>0</v>
      </c>
      <c r="H9" s="431">
        <f>'2 Итог.вед.(РАСХОД)'!F35-B9</f>
        <v>0</v>
      </c>
      <c r="I9" s="492">
        <f t="shared" si="1"/>
        <v>400</v>
      </c>
      <c r="J9" s="492">
        <f t="shared" si="6"/>
        <v>0</v>
      </c>
      <c r="K9" s="493">
        <f t="shared" si="7"/>
        <v>0</v>
      </c>
      <c r="L9" s="492">
        <f t="shared" si="2"/>
        <v>400</v>
      </c>
      <c r="M9" s="494">
        <f t="shared" si="8"/>
        <v>0</v>
      </c>
      <c r="Q9" t="s">
        <v>98</v>
      </c>
      <c r="T9" s="45" t="s">
        <v>174</v>
      </c>
      <c r="V9" s="103"/>
      <c r="W9" s="38">
        <f>'Итог.вед.(ПРИХОД)'!F35-B9</f>
        <v>0</v>
      </c>
      <c r="Z9" s="38">
        <f>'Итог.вед.(ПРИХОД)'!F35-B9</f>
        <v>0</v>
      </c>
      <c r="AF9" s="156">
        <f t="shared" si="9"/>
        <v>0</v>
      </c>
    </row>
    <row r="10" spans="1:34" ht="15.75" hidden="1">
      <c r="A10" s="52" t="str">
        <f>ССЫЛКИ!G2</f>
        <v>Кисель фруктовый</v>
      </c>
      <c r="B10" s="488"/>
      <c r="C10" s="492">
        <f>ССЫЛКИ!G3</f>
        <v>200</v>
      </c>
      <c r="D10" s="490">
        <f t="shared" si="3"/>
        <v>0</v>
      </c>
      <c r="E10" s="491">
        <f t="shared" si="4"/>
        <v>0</v>
      </c>
      <c r="F10" s="492">
        <f t="shared" si="0"/>
        <v>200</v>
      </c>
      <c r="G10" s="489">
        <f t="shared" si="5"/>
        <v>0</v>
      </c>
      <c r="H10" s="431">
        <f>'2 Итог.вед.(РАСХОД)'!G35</f>
        <v>0</v>
      </c>
      <c r="I10" s="492">
        <f t="shared" si="1"/>
        <v>200</v>
      </c>
      <c r="J10" s="492">
        <f t="shared" si="6"/>
        <v>0</v>
      </c>
      <c r="K10" s="493">
        <f t="shared" si="7"/>
        <v>0</v>
      </c>
      <c r="L10" s="492">
        <f t="shared" si="2"/>
        <v>200</v>
      </c>
      <c r="M10" s="494">
        <f t="shared" si="8"/>
        <v>0</v>
      </c>
      <c r="Q10" t="s">
        <v>99</v>
      </c>
      <c r="T10" s="45" t="s">
        <v>175</v>
      </c>
      <c r="V10" s="103"/>
      <c r="W10" s="38">
        <f>'Итог.вед.(ПРИХОД)'!G35-B10</f>
        <v>0</v>
      </c>
      <c r="Z10" s="38">
        <f>'Итог.вед.(ПРИХОД)'!G35-B10</f>
        <v>0</v>
      </c>
      <c r="AF10" s="156">
        <f t="shared" si="9"/>
        <v>0</v>
      </c>
    </row>
    <row r="11" spans="1:34" ht="15.75">
      <c r="A11" s="52" t="str">
        <f>ССЫЛКИ!H2</f>
        <v>Макароны</v>
      </c>
      <c r="B11" s="488"/>
      <c r="C11" s="492">
        <f>ССЫЛКИ!H3</f>
        <v>105</v>
      </c>
      <c r="D11" s="490">
        <f t="shared" si="3"/>
        <v>0</v>
      </c>
      <c r="E11" s="491">
        <f t="shared" si="4"/>
        <v>31</v>
      </c>
      <c r="F11" s="492">
        <f t="shared" si="0"/>
        <v>105</v>
      </c>
      <c r="G11" s="489">
        <f t="shared" si="5"/>
        <v>3255</v>
      </c>
      <c r="H11" s="431">
        <f>'2 Итог.вед.(РАСХОД)'!H35</f>
        <v>31</v>
      </c>
      <c r="I11" s="492">
        <f t="shared" si="1"/>
        <v>105</v>
      </c>
      <c r="J11" s="492">
        <f t="shared" si="6"/>
        <v>3255</v>
      </c>
      <c r="K11" s="493">
        <f t="shared" si="7"/>
        <v>0</v>
      </c>
      <c r="L11" s="492">
        <f t="shared" si="2"/>
        <v>105</v>
      </c>
      <c r="M11" s="494">
        <f t="shared" si="8"/>
        <v>0</v>
      </c>
      <c r="Q11" t="s">
        <v>100</v>
      </c>
      <c r="T11" s="45" t="s">
        <v>176</v>
      </c>
      <c r="V11" s="103"/>
      <c r="W11" s="38">
        <f>'Итог.вед.(ПРИХОД)'!H35-B11</f>
        <v>31</v>
      </c>
      <c r="Z11" s="38">
        <f>'Итог.вед.(ПРИХОД)'!H35-B11</f>
        <v>31</v>
      </c>
      <c r="AF11" s="156">
        <f t="shared" si="9"/>
        <v>31</v>
      </c>
    </row>
    <row r="12" spans="1:34" ht="15.75">
      <c r="A12" s="52" t="str">
        <f>ССЫЛКИ!I2</f>
        <v>Тефтели говяжьи (кг)</v>
      </c>
      <c r="B12" s="488"/>
      <c r="C12" s="492">
        <f>ССЫЛКИ!I3</f>
        <v>590</v>
      </c>
      <c r="D12" s="490">
        <f t="shared" si="3"/>
        <v>0</v>
      </c>
      <c r="E12" s="491">
        <f t="shared" si="4"/>
        <v>12</v>
      </c>
      <c r="F12" s="492">
        <f t="shared" si="0"/>
        <v>590</v>
      </c>
      <c r="G12" s="489">
        <f t="shared" si="5"/>
        <v>7080</v>
      </c>
      <c r="H12" s="431">
        <f>'2 Итог.вед.(РАСХОД)'!I35</f>
        <v>12</v>
      </c>
      <c r="I12" s="492">
        <f t="shared" si="1"/>
        <v>590</v>
      </c>
      <c r="J12" s="492">
        <f t="shared" si="6"/>
        <v>7080</v>
      </c>
      <c r="K12" s="493">
        <f t="shared" si="7"/>
        <v>0</v>
      </c>
      <c r="L12" s="492">
        <f t="shared" si="2"/>
        <v>590</v>
      </c>
      <c r="M12" s="494">
        <f t="shared" si="8"/>
        <v>0</v>
      </c>
      <c r="Q12" t="s">
        <v>101</v>
      </c>
      <c r="T12" s="45" t="s">
        <v>177</v>
      </c>
      <c r="V12" s="103"/>
      <c r="W12" s="38">
        <f>'Итог.вед.(ПРИХОД)'!I35-B12</f>
        <v>12</v>
      </c>
      <c r="Z12" s="38">
        <f>'Итог.вед.(ПРИХОД)'!I35-B12</f>
        <v>12</v>
      </c>
      <c r="AF12" s="156">
        <f t="shared" si="9"/>
        <v>12</v>
      </c>
    </row>
    <row r="13" spans="1:34" ht="15.75">
      <c r="A13" s="52" t="str">
        <f>ССЫЛКИ!J2</f>
        <v>Масло растительное</v>
      </c>
      <c r="B13" s="488"/>
      <c r="C13" s="492">
        <f>ССЫЛКИ!J3</f>
        <v>134</v>
      </c>
      <c r="D13" s="490">
        <f t="shared" si="3"/>
        <v>0</v>
      </c>
      <c r="E13" s="491">
        <f t="shared" si="4"/>
        <v>22.66</v>
      </c>
      <c r="F13" s="492">
        <f t="shared" si="0"/>
        <v>134</v>
      </c>
      <c r="G13" s="489">
        <f t="shared" si="5"/>
        <v>3036.44</v>
      </c>
      <c r="H13" s="431">
        <f>'2 Итог.вед.(РАСХОД)'!J35</f>
        <v>22.66</v>
      </c>
      <c r="I13" s="492">
        <f t="shared" si="1"/>
        <v>134</v>
      </c>
      <c r="J13" s="492">
        <f t="shared" si="6"/>
        <v>3036.44</v>
      </c>
      <c r="K13" s="493">
        <f t="shared" si="7"/>
        <v>0</v>
      </c>
      <c r="L13" s="492">
        <f t="shared" si="2"/>
        <v>134</v>
      </c>
      <c r="M13" s="494">
        <f t="shared" si="8"/>
        <v>0</v>
      </c>
      <c r="Q13" t="s">
        <v>102</v>
      </c>
      <c r="T13" s="45" t="s">
        <v>178</v>
      </c>
      <c r="V13" s="103"/>
      <c r="W13" s="38">
        <f>'Итог.вед.(ПРИХОД)'!J35-B13</f>
        <v>22.66</v>
      </c>
      <c r="Z13" s="38">
        <f>'Итог.вед.(ПРИХОД)'!J35-B13</f>
        <v>22.66</v>
      </c>
      <c r="AF13" s="156">
        <f t="shared" si="9"/>
        <v>22.66</v>
      </c>
    </row>
    <row r="14" spans="1:34" ht="15.75">
      <c r="A14" s="52" t="str">
        <f>ССЫЛКИ!K2</f>
        <v>Сахар</v>
      </c>
      <c r="B14" s="488"/>
      <c r="C14" s="492">
        <f>ССЫЛКИ!K3</f>
        <v>79</v>
      </c>
      <c r="D14" s="490">
        <f t="shared" si="3"/>
        <v>0</v>
      </c>
      <c r="E14" s="491">
        <f t="shared" si="4"/>
        <v>30.16</v>
      </c>
      <c r="F14" s="492">
        <f t="shared" si="0"/>
        <v>79</v>
      </c>
      <c r="G14" s="489">
        <f t="shared" si="5"/>
        <v>2382.64</v>
      </c>
      <c r="H14" s="431">
        <f>'2 Итог.вед.(РАСХОД)'!K35</f>
        <v>30.16</v>
      </c>
      <c r="I14" s="492">
        <f t="shared" si="1"/>
        <v>79</v>
      </c>
      <c r="J14" s="492">
        <f t="shared" si="6"/>
        <v>2382.64</v>
      </c>
      <c r="K14" s="493">
        <f t="shared" si="7"/>
        <v>0</v>
      </c>
      <c r="L14" s="492">
        <f t="shared" si="2"/>
        <v>79</v>
      </c>
      <c r="M14" s="494">
        <f t="shared" si="8"/>
        <v>0</v>
      </c>
      <c r="Q14" t="s">
        <v>103</v>
      </c>
      <c r="T14" s="45" t="s">
        <v>179</v>
      </c>
      <c r="V14" s="103"/>
      <c r="W14" s="38">
        <f>'Итог.вед.(ПРИХОД)'!K35-B14</f>
        <v>30.16</v>
      </c>
      <c r="Z14" s="38">
        <f>'Итог.вед.(ПРИХОД)'!K35-B14</f>
        <v>30.16</v>
      </c>
      <c r="AF14" s="156">
        <f t="shared" si="9"/>
        <v>30.16</v>
      </c>
    </row>
    <row r="15" spans="1:34" ht="15.75">
      <c r="A15" s="52" t="str">
        <f>ССЫЛКИ!L2</f>
        <v>Соль иодир.</v>
      </c>
      <c r="B15" s="495"/>
      <c r="C15" s="492">
        <f>ССЫЛКИ!L3</f>
        <v>10</v>
      </c>
      <c r="D15" s="490">
        <f t="shared" si="3"/>
        <v>0</v>
      </c>
      <c r="E15" s="491">
        <f t="shared" si="4"/>
        <v>10.093999999999999</v>
      </c>
      <c r="F15" s="492">
        <f t="shared" si="0"/>
        <v>10</v>
      </c>
      <c r="G15" s="489">
        <f t="shared" si="5"/>
        <v>100.94</v>
      </c>
      <c r="H15" s="431">
        <f>'2 Итог.вед.(РАСХОД)'!L35</f>
        <v>10.093999999999999</v>
      </c>
      <c r="I15" s="492">
        <f t="shared" si="1"/>
        <v>10</v>
      </c>
      <c r="J15" s="492">
        <f t="shared" si="6"/>
        <v>100.94</v>
      </c>
      <c r="K15" s="493">
        <f t="shared" si="7"/>
        <v>0</v>
      </c>
      <c r="L15" s="492">
        <f t="shared" si="2"/>
        <v>10</v>
      </c>
      <c r="M15" s="494">
        <f t="shared" si="8"/>
        <v>0</v>
      </c>
      <c r="Q15" t="s">
        <v>104</v>
      </c>
      <c r="T15" s="45" t="s">
        <v>180</v>
      </c>
      <c r="V15" s="103"/>
      <c r="W15" s="38">
        <f>'Итог.вед.(ПРИХОД)'!L35-B15</f>
        <v>10.093999999999999</v>
      </c>
      <c r="Z15" s="38">
        <f>'Итог.вед.(ПРИХОД)'!L35-B15</f>
        <v>10.093999999999999</v>
      </c>
      <c r="AF15" s="156">
        <f t="shared" si="9"/>
        <v>10.093999999999999</v>
      </c>
    </row>
    <row r="16" spans="1:34" ht="15.75" hidden="1">
      <c r="A16" s="52" t="str">
        <f>ССЫЛКИ!M2</f>
        <v>Сухофрукты</v>
      </c>
      <c r="B16" s="495"/>
      <c r="C16" s="492">
        <f>ССЫЛКИ!M3</f>
        <v>300</v>
      </c>
      <c r="D16" s="490">
        <f t="shared" si="3"/>
        <v>0</v>
      </c>
      <c r="E16" s="491">
        <f t="shared" si="4"/>
        <v>0</v>
      </c>
      <c r="F16" s="492">
        <f t="shared" si="0"/>
        <v>300</v>
      </c>
      <c r="G16" s="489">
        <f t="shared" si="5"/>
        <v>0</v>
      </c>
      <c r="H16" s="431">
        <f>'2 Итог.вед.(РАСХОД)'!M35</f>
        <v>0</v>
      </c>
      <c r="I16" s="492">
        <f t="shared" si="1"/>
        <v>300</v>
      </c>
      <c r="J16" s="492">
        <f t="shared" si="6"/>
        <v>0</v>
      </c>
      <c r="K16" s="493">
        <f t="shared" si="7"/>
        <v>0</v>
      </c>
      <c r="L16" s="492">
        <f t="shared" si="2"/>
        <v>300</v>
      </c>
      <c r="M16" s="494">
        <f t="shared" si="8"/>
        <v>0</v>
      </c>
      <c r="Q16" t="s">
        <v>105</v>
      </c>
      <c r="T16" s="45" t="s">
        <v>181</v>
      </c>
      <c r="V16" s="103"/>
      <c r="W16" s="38">
        <f>'Итог.вед.(ПРИХОД)'!M35-B16</f>
        <v>0</v>
      </c>
      <c r="Z16" s="38">
        <f>'Итог.вед.(ПРИХОД)'!M35-B16</f>
        <v>0</v>
      </c>
      <c r="AF16" s="156">
        <f t="shared" si="9"/>
        <v>0</v>
      </c>
    </row>
    <row r="17" spans="1:32" ht="15.75">
      <c r="A17" s="52" t="str">
        <f>ССЫЛКИ!N2</f>
        <v>Чай</v>
      </c>
      <c r="B17" s="495"/>
      <c r="C17" s="492">
        <f>ССЫЛКИ!N3</f>
        <v>950</v>
      </c>
      <c r="D17" s="490">
        <f t="shared" si="3"/>
        <v>0</v>
      </c>
      <c r="E17" s="491">
        <f t="shared" si="4"/>
        <v>2.5</v>
      </c>
      <c r="F17" s="492">
        <f t="shared" si="0"/>
        <v>950</v>
      </c>
      <c r="G17" s="489">
        <f t="shared" si="5"/>
        <v>2375</v>
      </c>
      <c r="H17" s="431">
        <f>'2 Итог.вед.(РАСХОД)'!N35</f>
        <v>2.5</v>
      </c>
      <c r="I17" s="492">
        <f t="shared" si="1"/>
        <v>950</v>
      </c>
      <c r="J17" s="492">
        <f t="shared" si="6"/>
        <v>2375</v>
      </c>
      <c r="K17" s="493">
        <f t="shared" si="7"/>
        <v>0</v>
      </c>
      <c r="L17" s="492">
        <f t="shared" si="2"/>
        <v>950</v>
      </c>
      <c r="M17" s="494">
        <f t="shared" si="8"/>
        <v>0</v>
      </c>
      <c r="Q17" t="s">
        <v>106</v>
      </c>
      <c r="T17" s="45" t="s">
        <v>182</v>
      </c>
      <c r="V17" s="103"/>
      <c r="W17" s="38">
        <f>'Итог.вед.(ПРИХОД)'!N35-B17</f>
        <v>2.5</v>
      </c>
      <c r="Z17" s="38">
        <f>'Итог.вед.(ПРИХОД)'!N35-B17</f>
        <v>2.5</v>
      </c>
      <c r="AF17" s="156">
        <f t="shared" si="9"/>
        <v>2.5</v>
      </c>
    </row>
    <row r="18" spans="1:32" ht="15.75">
      <c r="A18" s="52" t="str">
        <f>ССЫЛКИ!O2</f>
        <v>Яйцо куриное (штук)</v>
      </c>
      <c r="B18" s="495"/>
      <c r="C18" s="492">
        <f>ССЫЛКИ!O3</f>
        <v>7.9494999999999996</v>
      </c>
      <c r="D18" s="490">
        <f t="shared" si="3"/>
        <v>0</v>
      </c>
      <c r="E18" s="491">
        <f t="shared" si="4"/>
        <v>1400</v>
      </c>
      <c r="F18" s="492">
        <f t="shared" si="0"/>
        <v>7.9494999999999996</v>
      </c>
      <c r="G18" s="489">
        <f t="shared" si="5"/>
        <v>11129.3</v>
      </c>
      <c r="H18" s="431">
        <f>'2 Итог.вед.(РАСХОД)'!O35</f>
        <v>1400</v>
      </c>
      <c r="I18" s="492">
        <f t="shared" si="1"/>
        <v>7.9494999999999996</v>
      </c>
      <c r="J18" s="492">
        <f t="shared" si="6"/>
        <v>11129.3</v>
      </c>
      <c r="K18" s="493">
        <f t="shared" si="7"/>
        <v>0</v>
      </c>
      <c r="L18" s="492">
        <f t="shared" si="2"/>
        <v>7.9494999999999996</v>
      </c>
      <c r="M18" s="494">
        <f t="shared" si="8"/>
        <v>0</v>
      </c>
      <c r="Q18" t="s">
        <v>107</v>
      </c>
      <c r="T18" s="45" t="s">
        <v>183</v>
      </c>
      <c r="V18" s="103"/>
      <c r="W18" s="38">
        <f>'Итог.вед.(ПРИХОД)'!O35-B18</f>
        <v>1400</v>
      </c>
      <c r="Z18" s="38">
        <f>'Итог.вед.(ПРИХОД)'!O35-B18</f>
        <v>1400</v>
      </c>
      <c r="AF18" s="156">
        <f t="shared" si="9"/>
        <v>1400</v>
      </c>
    </row>
    <row r="19" spans="1:32" ht="15.75">
      <c r="A19" s="52" t="str">
        <f>ССЫЛКИ!P2</f>
        <v>Вафли</v>
      </c>
      <c r="B19" s="495"/>
      <c r="C19" s="492">
        <f>ССЫЛКИ!P3</f>
        <v>260</v>
      </c>
      <c r="D19" s="490">
        <f t="shared" si="3"/>
        <v>0</v>
      </c>
      <c r="E19" s="491">
        <f t="shared" si="4"/>
        <v>8</v>
      </c>
      <c r="F19" s="492">
        <f t="shared" si="0"/>
        <v>260</v>
      </c>
      <c r="G19" s="489">
        <f t="shared" si="5"/>
        <v>2080</v>
      </c>
      <c r="H19" s="431">
        <f>'2 Итог.вед.(РАСХОД)'!P35</f>
        <v>8</v>
      </c>
      <c r="I19" s="492">
        <f t="shared" si="1"/>
        <v>260</v>
      </c>
      <c r="J19" s="492">
        <f t="shared" si="6"/>
        <v>2080</v>
      </c>
      <c r="K19" s="493">
        <f t="shared" si="7"/>
        <v>0</v>
      </c>
      <c r="L19" s="492">
        <f t="shared" si="2"/>
        <v>260</v>
      </c>
      <c r="M19" s="494">
        <f t="shared" si="8"/>
        <v>0</v>
      </c>
      <c r="Q19" t="s">
        <v>108</v>
      </c>
      <c r="T19" s="45" t="s">
        <v>184</v>
      </c>
      <c r="V19" s="103"/>
      <c r="W19" s="38">
        <f>'Итог.вед.(ПРИХОД)'!P35-B19</f>
        <v>8</v>
      </c>
      <c r="Z19" s="38">
        <f>'Итог.вед.(ПРИХОД)'!P35-B19</f>
        <v>8</v>
      </c>
      <c r="AF19" s="156">
        <f t="shared" si="9"/>
        <v>8</v>
      </c>
    </row>
    <row r="20" spans="1:32" ht="15.75">
      <c r="A20" s="52" t="str">
        <f>ССЫЛКИ!Q2</f>
        <v>Кексы бездрожжевые (кг.)</v>
      </c>
      <c r="B20" s="496"/>
      <c r="C20" s="492">
        <f>ССЫЛКИ!Q3</f>
        <v>420</v>
      </c>
      <c r="D20" s="490">
        <f t="shared" si="3"/>
        <v>0</v>
      </c>
      <c r="E20" s="491">
        <f t="shared" si="4"/>
        <v>9.9990000000000006</v>
      </c>
      <c r="F20" s="492">
        <f t="shared" si="0"/>
        <v>420</v>
      </c>
      <c r="G20" s="489">
        <f t="shared" si="5"/>
        <v>4199.58</v>
      </c>
      <c r="H20" s="431">
        <f>'2 Итог.вед.(РАСХОД)'!Q35</f>
        <v>9.9990000000000006</v>
      </c>
      <c r="I20" s="492">
        <f t="shared" si="1"/>
        <v>420</v>
      </c>
      <c r="J20" s="492">
        <f t="shared" si="6"/>
        <v>4199.58</v>
      </c>
      <c r="K20" s="493">
        <f t="shared" si="7"/>
        <v>0</v>
      </c>
      <c r="L20" s="492">
        <f t="shared" si="2"/>
        <v>420</v>
      </c>
      <c r="M20" s="494">
        <f t="shared" si="8"/>
        <v>0</v>
      </c>
      <c r="Q20" t="s">
        <v>109</v>
      </c>
      <c r="T20" s="45" t="s">
        <v>185</v>
      </c>
      <c r="V20" s="103"/>
      <c r="W20" s="38">
        <f>'Итог.вед.(ПРИХОД)'!Q35-B20</f>
        <v>9.9990000000000006</v>
      </c>
      <c r="Z20" s="38">
        <f>'Итог.вед.(ПРИХОД)'!Q35-B20</f>
        <v>9.9990000000000006</v>
      </c>
      <c r="AF20" s="156">
        <f t="shared" si="9"/>
        <v>9.9990000000000006</v>
      </c>
    </row>
    <row r="21" spans="1:32" ht="15.75">
      <c r="A21" s="52" t="str">
        <f>ССЫЛКИ!R2</f>
        <v>Печенье</v>
      </c>
      <c r="B21" s="495"/>
      <c r="C21" s="492">
        <f>ССЫЛКИ!R3</f>
        <v>240</v>
      </c>
      <c r="D21" s="490">
        <f t="shared" si="3"/>
        <v>0</v>
      </c>
      <c r="E21" s="491">
        <f t="shared" si="4"/>
        <v>8</v>
      </c>
      <c r="F21" s="492">
        <f t="shared" si="0"/>
        <v>240</v>
      </c>
      <c r="G21" s="489">
        <f t="shared" si="5"/>
        <v>1920</v>
      </c>
      <c r="H21" s="431">
        <f>'2 Итог.вед.(РАСХОД)'!R35</f>
        <v>8</v>
      </c>
      <c r="I21" s="492">
        <f t="shared" si="1"/>
        <v>240</v>
      </c>
      <c r="J21" s="492">
        <f t="shared" si="6"/>
        <v>1920</v>
      </c>
      <c r="K21" s="493">
        <f t="shared" si="7"/>
        <v>0</v>
      </c>
      <c r="L21" s="492">
        <f t="shared" si="2"/>
        <v>240</v>
      </c>
      <c r="M21" s="494">
        <f t="shared" si="8"/>
        <v>0</v>
      </c>
      <c r="Q21" t="s">
        <v>110</v>
      </c>
      <c r="T21" s="45" t="s">
        <v>186</v>
      </c>
      <c r="V21" s="103"/>
      <c r="W21" s="38">
        <f>'Итог.вед.(ПРИХОД)'!R35-B21</f>
        <v>8</v>
      </c>
      <c r="Z21" s="38">
        <f>'Итог.вед.(ПРИХОД)'!R35-B21</f>
        <v>8</v>
      </c>
      <c r="AF21" s="156">
        <f t="shared" si="9"/>
        <v>8</v>
      </c>
    </row>
    <row r="22" spans="1:32" ht="15.75" hidden="1">
      <c r="A22" s="52" t="str">
        <f>ССЫЛКИ!S2</f>
        <v>Пряники</v>
      </c>
      <c r="B22" s="495"/>
      <c r="C22" s="492">
        <f>ССЫЛКИ!S3</f>
        <v>155</v>
      </c>
      <c r="D22" s="490">
        <f t="shared" si="3"/>
        <v>0</v>
      </c>
      <c r="E22" s="491">
        <f t="shared" si="4"/>
        <v>0</v>
      </c>
      <c r="F22" s="492">
        <f t="shared" si="0"/>
        <v>155</v>
      </c>
      <c r="G22" s="489">
        <f t="shared" si="5"/>
        <v>0</v>
      </c>
      <c r="H22" s="431">
        <f>'2 Итог.вед.(РАСХОД)'!S35</f>
        <v>0</v>
      </c>
      <c r="I22" s="492">
        <f t="shared" si="1"/>
        <v>155</v>
      </c>
      <c r="J22" s="492">
        <f t="shared" si="6"/>
        <v>0</v>
      </c>
      <c r="K22" s="493">
        <f t="shared" si="7"/>
        <v>0</v>
      </c>
      <c r="L22" s="492">
        <f t="shared" si="2"/>
        <v>155</v>
      </c>
      <c r="M22" s="494">
        <f t="shared" si="8"/>
        <v>0</v>
      </c>
      <c r="Q22" t="s">
        <v>111</v>
      </c>
      <c r="T22" s="45" t="s">
        <v>187</v>
      </c>
      <c r="V22" s="103"/>
      <c r="W22" s="38">
        <f>'Итог.вед.(ПРИХОД)'!S35-B22</f>
        <v>0</v>
      </c>
      <c r="Z22" s="38">
        <f>'Итог.вед.(ПРИХОД)'!S35-B22</f>
        <v>0</v>
      </c>
      <c r="AF22" s="156">
        <f t="shared" si="9"/>
        <v>0</v>
      </c>
    </row>
    <row r="23" spans="1:32" ht="15.75">
      <c r="A23" s="52" t="str">
        <f>ССЫЛКИ!T2</f>
        <v>Горошек зеленый конс.</v>
      </c>
      <c r="B23" s="495"/>
      <c r="C23" s="492">
        <f>ССЫЛКИ!T3</f>
        <v>300</v>
      </c>
      <c r="D23" s="490">
        <f t="shared" si="3"/>
        <v>0</v>
      </c>
      <c r="E23" s="491">
        <f t="shared" si="4"/>
        <v>9.1999999999999993</v>
      </c>
      <c r="F23" s="492">
        <f t="shared" si="0"/>
        <v>300</v>
      </c>
      <c r="G23" s="489">
        <f t="shared" si="5"/>
        <v>2760</v>
      </c>
      <c r="H23" s="431">
        <f>'2 Итог.вед.(РАСХОД)'!T35</f>
        <v>9.1999999999999993</v>
      </c>
      <c r="I23" s="492">
        <f t="shared" si="1"/>
        <v>300</v>
      </c>
      <c r="J23" s="492">
        <f t="shared" si="6"/>
        <v>2760</v>
      </c>
      <c r="K23" s="493">
        <f t="shared" si="7"/>
        <v>0</v>
      </c>
      <c r="L23" s="492">
        <f t="shared" si="2"/>
        <v>300</v>
      </c>
      <c r="M23" s="494">
        <f t="shared" si="8"/>
        <v>0</v>
      </c>
      <c r="Q23" t="s">
        <v>112</v>
      </c>
      <c r="T23" s="45" t="s">
        <v>188</v>
      </c>
      <c r="V23" s="103"/>
      <c r="W23" s="38">
        <f>'Итог.вед.(ПРИХОД)'!T35-B23</f>
        <v>9.1999999999999993</v>
      </c>
      <c r="Z23" s="38">
        <f>'Итог.вед.(ПРИХОД)'!T35-B23</f>
        <v>9.1999999999999993</v>
      </c>
      <c r="AF23" s="156">
        <f t="shared" si="9"/>
        <v>9.1999999999999993</v>
      </c>
    </row>
    <row r="24" spans="1:32" ht="15.75">
      <c r="A24" s="52" t="str">
        <f>ССЫЛКИ!U2</f>
        <v>Кукуруза консервы</v>
      </c>
      <c r="B24" s="495"/>
      <c r="C24" s="492">
        <f>ССЫЛКИ!U3</f>
        <v>300</v>
      </c>
      <c r="D24" s="490">
        <f t="shared" si="3"/>
        <v>0</v>
      </c>
      <c r="E24" s="491">
        <f t="shared" si="4"/>
        <v>14.6</v>
      </c>
      <c r="F24" s="492">
        <f t="shared" si="0"/>
        <v>300</v>
      </c>
      <c r="G24" s="489">
        <f t="shared" si="5"/>
        <v>4380</v>
      </c>
      <c r="H24" s="431">
        <f>'2 Итог.вед.(РАСХОД)'!U35</f>
        <v>14.6</v>
      </c>
      <c r="I24" s="492">
        <f t="shared" si="1"/>
        <v>300</v>
      </c>
      <c r="J24" s="492">
        <f t="shared" si="6"/>
        <v>4380</v>
      </c>
      <c r="K24" s="493">
        <f t="shared" si="7"/>
        <v>0</v>
      </c>
      <c r="L24" s="492">
        <f t="shared" si="2"/>
        <v>300</v>
      </c>
      <c r="M24" s="494">
        <f t="shared" si="8"/>
        <v>0</v>
      </c>
      <c r="Q24" t="s">
        <v>113</v>
      </c>
      <c r="T24" s="45" t="s">
        <v>189</v>
      </c>
      <c r="V24" s="103"/>
      <c r="W24" s="38">
        <f>'Итог.вед.(ПРИХОД)'!U35-B24</f>
        <v>14.6</v>
      </c>
      <c r="Z24" s="38">
        <f>'Итог.вед.(ПРИХОД)'!U35-B24</f>
        <v>14.6</v>
      </c>
      <c r="AF24" s="156">
        <f t="shared" si="9"/>
        <v>14.6</v>
      </c>
    </row>
    <row r="25" spans="1:32" ht="15.75" hidden="1">
      <c r="A25" s="52" t="str">
        <f>ССЫЛКИ!V2</f>
        <v>Огурцы маринованые</v>
      </c>
      <c r="B25" s="495"/>
      <c r="C25" s="492">
        <f>ССЫЛКИ!V3</f>
        <v>400</v>
      </c>
      <c r="D25" s="490">
        <f t="shared" si="3"/>
        <v>0</v>
      </c>
      <c r="E25" s="491">
        <f t="shared" si="4"/>
        <v>0</v>
      </c>
      <c r="F25" s="492">
        <f t="shared" si="0"/>
        <v>400</v>
      </c>
      <c r="G25" s="489">
        <f t="shared" si="5"/>
        <v>0</v>
      </c>
      <c r="H25" s="431">
        <f>'2 Итог.вед.(РАСХОД)'!V35</f>
        <v>0</v>
      </c>
      <c r="I25" s="492">
        <f t="shared" si="1"/>
        <v>400</v>
      </c>
      <c r="J25" s="492">
        <f t="shared" si="6"/>
        <v>0</v>
      </c>
      <c r="K25" s="493">
        <f t="shared" si="7"/>
        <v>0</v>
      </c>
      <c r="L25" s="492">
        <f t="shared" si="2"/>
        <v>400</v>
      </c>
      <c r="M25" s="494">
        <f t="shared" si="8"/>
        <v>0</v>
      </c>
      <c r="Q25" t="s">
        <v>114</v>
      </c>
      <c r="T25" s="45" t="s">
        <v>190</v>
      </c>
      <c r="V25" s="103"/>
      <c r="W25" s="38">
        <f>'Итог.вед.(ПРИХОД)'!V35-B25</f>
        <v>0</v>
      </c>
      <c r="Z25" s="38">
        <f>'Итог.вед.(ПРИХОД)'!V35-B25</f>
        <v>0</v>
      </c>
      <c r="AF25" s="156">
        <f t="shared" si="9"/>
        <v>0</v>
      </c>
    </row>
    <row r="26" spans="1:32" ht="15.75" hidden="1">
      <c r="A26" s="52" t="str">
        <f>ССЫЛКИ!W2</f>
        <v>Мука высшего сорт</v>
      </c>
      <c r="B26" s="495"/>
      <c r="C26" s="492">
        <f>ССЫЛКИ!W3</f>
        <v>50</v>
      </c>
      <c r="D26" s="490">
        <f t="shared" si="3"/>
        <v>0</v>
      </c>
      <c r="E26" s="491">
        <f t="shared" si="4"/>
        <v>0</v>
      </c>
      <c r="F26" s="492">
        <f t="shared" si="0"/>
        <v>50</v>
      </c>
      <c r="G26" s="489">
        <f t="shared" si="5"/>
        <v>0</v>
      </c>
      <c r="H26" s="431">
        <f>'2 Итог.вед.(РАСХОД)'!W35</f>
        <v>0</v>
      </c>
      <c r="I26" s="492">
        <f t="shared" si="1"/>
        <v>50</v>
      </c>
      <c r="J26" s="492">
        <f t="shared" si="6"/>
        <v>0</v>
      </c>
      <c r="K26" s="493">
        <f t="shared" si="7"/>
        <v>0</v>
      </c>
      <c r="L26" s="492">
        <f t="shared" si="2"/>
        <v>50</v>
      </c>
      <c r="M26" s="494">
        <f t="shared" si="8"/>
        <v>0</v>
      </c>
      <c r="Q26" t="s">
        <v>115</v>
      </c>
      <c r="T26" s="45" t="s">
        <v>191</v>
      </c>
      <c r="V26" s="103"/>
      <c r="W26" s="38">
        <f>'Итог.вед.(ПРИХОД)'!W35-B26</f>
        <v>0</v>
      </c>
      <c r="Z26" s="38">
        <f>'Итог.вед.(ПРИХОД)'!W35-B26</f>
        <v>0</v>
      </c>
      <c r="AF26" s="156">
        <f t="shared" si="9"/>
        <v>0</v>
      </c>
    </row>
    <row r="27" spans="1:32" ht="15.75" hidden="1">
      <c r="A27" s="52" t="str">
        <f>ССЫЛКИ!X2</f>
        <v>Повидло</v>
      </c>
      <c r="B27" s="495"/>
      <c r="C27" s="492">
        <f>ССЫЛКИ!X3</f>
        <v>210</v>
      </c>
      <c r="D27" s="490">
        <f t="shared" si="3"/>
        <v>0</v>
      </c>
      <c r="E27" s="491">
        <f t="shared" si="4"/>
        <v>0</v>
      </c>
      <c r="F27" s="492">
        <f t="shared" si="0"/>
        <v>210</v>
      </c>
      <c r="G27" s="489">
        <f t="shared" si="5"/>
        <v>0</v>
      </c>
      <c r="H27" s="431">
        <f>'2 Итог.вед.(РАСХОД)'!X35</f>
        <v>0</v>
      </c>
      <c r="I27" s="492">
        <f t="shared" si="1"/>
        <v>210</v>
      </c>
      <c r="J27" s="492">
        <f t="shared" si="6"/>
        <v>0</v>
      </c>
      <c r="K27" s="493">
        <f t="shared" si="7"/>
        <v>0</v>
      </c>
      <c r="L27" s="492">
        <f t="shared" si="2"/>
        <v>210</v>
      </c>
      <c r="M27" s="494">
        <f t="shared" si="8"/>
        <v>0</v>
      </c>
      <c r="Q27" t="s">
        <v>116</v>
      </c>
      <c r="T27" s="45" t="s">
        <v>192</v>
      </c>
      <c r="V27" s="103"/>
      <c r="W27" s="38">
        <f>'Итог.вед.(ПРИХОД)'!X35-B27</f>
        <v>0</v>
      </c>
      <c r="Z27" s="38">
        <f>'Итог.вед.(ПРИХОД)'!X35-B27</f>
        <v>0</v>
      </c>
      <c r="AF27" s="156">
        <f t="shared" si="9"/>
        <v>0</v>
      </c>
    </row>
    <row r="28" spans="1:32" ht="15.75">
      <c r="A28" s="52" t="str">
        <f>ССЫЛКИ!Y2</f>
        <v>Сок фруктовый светлый</v>
      </c>
      <c r="B28" s="495"/>
      <c r="C28" s="492">
        <f>ССЫЛКИ!Y3</f>
        <v>85</v>
      </c>
      <c r="D28" s="490">
        <f t="shared" si="3"/>
        <v>0</v>
      </c>
      <c r="E28" s="491">
        <f t="shared" si="4"/>
        <v>320.3</v>
      </c>
      <c r="F28" s="492">
        <f t="shared" si="0"/>
        <v>85</v>
      </c>
      <c r="G28" s="489">
        <f t="shared" si="5"/>
        <v>27225.5</v>
      </c>
      <c r="H28" s="431">
        <f>'2 Итог.вед.(РАСХОД)'!Y35</f>
        <v>320.3</v>
      </c>
      <c r="I28" s="492">
        <f t="shared" si="1"/>
        <v>85</v>
      </c>
      <c r="J28" s="492">
        <f t="shared" si="6"/>
        <v>27225.5</v>
      </c>
      <c r="K28" s="493">
        <f t="shared" si="7"/>
        <v>0</v>
      </c>
      <c r="L28" s="492">
        <f t="shared" si="2"/>
        <v>85</v>
      </c>
      <c r="M28" s="494">
        <f t="shared" si="8"/>
        <v>0</v>
      </c>
      <c r="Q28" t="s">
        <v>117</v>
      </c>
      <c r="T28" s="45" t="s">
        <v>193</v>
      </c>
      <c r="V28" s="103"/>
      <c r="W28" s="38">
        <f>'Итог.вед.(ПРИХОД)'!Y35-B28</f>
        <v>320.3</v>
      </c>
      <c r="Z28" s="38">
        <f>'Итог.вед.(ПРИХОД)'!Y35-B28</f>
        <v>320.3</v>
      </c>
      <c r="AF28" s="156">
        <f t="shared" si="9"/>
        <v>320.3</v>
      </c>
    </row>
    <row r="29" spans="1:32" ht="15.75" hidden="1">
      <c r="A29" s="52" t="str">
        <f>ССЫЛКИ!Z2</f>
        <v>Сок фруктовый с мякотью</v>
      </c>
      <c r="B29" s="495"/>
      <c r="C29" s="492">
        <f>ССЫЛКИ!Z3</f>
        <v>100</v>
      </c>
      <c r="D29" s="490">
        <f t="shared" si="3"/>
        <v>0</v>
      </c>
      <c r="E29" s="491">
        <f t="shared" si="4"/>
        <v>0</v>
      </c>
      <c r="F29" s="492">
        <f t="shared" si="0"/>
        <v>100</v>
      </c>
      <c r="G29" s="489">
        <f t="shared" si="5"/>
        <v>0</v>
      </c>
      <c r="H29" s="431">
        <f>'2 Итог.вед.(РАСХОД)'!Z35</f>
        <v>0</v>
      </c>
      <c r="I29" s="492">
        <f t="shared" si="1"/>
        <v>100</v>
      </c>
      <c r="J29" s="492">
        <f t="shared" si="6"/>
        <v>0</v>
      </c>
      <c r="K29" s="493">
        <f t="shared" si="7"/>
        <v>0</v>
      </c>
      <c r="L29" s="492">
        <f t="shared" si="2"/>
        <v>100</v>
      </c>
      <c r="M29" s="494">
        <f t="shared" si="8"/>
        <v>0</v>
      </c>
      <c r="Q29" t="s">
        <v>118</v>
      </c>
      <c r="T29" s="45" t="s">
        <v>194</v>
      </c>
      <c r="V29" s="103"/>
      <c r="W29" s="38">
        <f>'Итог.вед.(ПРИХОД)'!Z35-B29</f>
        <v>0</v>
      </c>
      <c r="Z29" s="38">
        <f>'Итог.вед.(ПРИХОД)'!Z35-B29</f>
        <v>0</v>
      </c>
      <c r="AF29" s="156">
        <f t="shared" si="9"/>
        <v>0</v>
      </c>
    </row>
    <row r="30" spans="1:32" ht="15.75">
      <c r="A30" s="52" t="str">
        <f>ССЫЛКИ!AA2</f>
        <v>Томатная паста</v>
      </c>
      <c r="B30" s="495"/>
      <c r="C30" s="492">
        <f>ССЫЛКИ!AA3</f>
        <v>190</v>
      </c>
      <c r="D30" s="490">
        <f t="shared" si="3"/>
        <v>0</v>
      </c>
      <c r="E30" s="491">
        <f t="shared" si="4"/>
        <v>6.4</v>
      </c>
      <c r="F30" s="492">
        <f t="shared" si="0"/>
        <v>190</v>
      </c>
      <c r="G30" s="489">
        <f t="shared" si="5"/>
        <v>1216</v>
      </c>
      <c r="H30" s="431">
        <f>'2 Итог.вед.(РАСХОД)'!AA35</f>
        <v>6.4</v>
      </c>
      <c r="I30" s="492">
        <f t="shared" si="1"/>
        <v>190</v>
      </c>
      <c r="J30" s="492">
        <f t="shared" si="6"/>
        <v>1216</v>
      </c>
      <c r="K30" s="493">
        <f t="shared" si="7"/>
        <v>0</v>
      </c>
      <c r="L30" s="492">
        <f t="shared" si="2"/>
        <v>190</v>
      </c>
      <c r="M30" s="494">
        <f t="shared" si="8"/>
        <v>0</v>
      </c>
      <c r="Q30" t="s">
        <v>119</v>
      </c>
      <c r="T30" s="45" t="s">
        <v>195</v>
      </c>
      <c r="V30" s="103"/>
      <c r="W30" s="38">
        <f>'Итог.вед.(ПРИХОД)'!AA35-B30</f>
        <v>6.4</v>
      </c>
      <c r="Z30" s="38">
        <f>'Итог.вед.(ПРИХОД)'!AA35-B30</f>
        <v>6.4</v>
      </c>
      <c r="AF30" s="156">
        <f t="shared" si="9"/>
        <v>6.4</v>
      </c>
    </row>
    <row r="31" spans="1:32" ht="15.75">
      <c r="A31" s="52" t="str">
        <f>ССЫЛКИ!AB2</f>
        <v>Котлета рыбная полуф-т (кг)</v>
      </c>
      <c r="B31" s="495"/>
      <c r="C31" s="492">
        <f>ССЫЛКИ!AB3</f>
        <v>440</v>
      </c>
      <c r="D31" s="490">
        <f t="shared" si="3"/>
        <v>0</v>
      </c>
      <c r="E31" s="491">
        <f t="shared" si="4"/>
        <v>18</v>
      </c>
      <c r="F31" s="492">
        <f t="shared" si="0"/>
        <v>440</v>
      </c>
      <c r="G31" s="489">
        <f t="shared" si="5"/>
        <v>7920</v>
      </c>
      <c r="H31" s="431">
        <f>'2 Итог.вед.(РАСХОД)'!AB35</f>
        <v>18</v>
      </c>
      <c r="I31" s="492">
        <f t="shared" si="1"/>
        <v>440</v>
      </c>
      <c r="J31" s="492">
        <f t="shared" si="6"/>
        <v>7920</v>
      </c>
      <c r="K31" s="493">
        <f t="shared" si="7"/>
        <v>0</v>
      </c>
      <c r="L31" s="492">
        <f t="shared" si="2"/>
        <v>440</v>
      </c>
      <c r="M31" s="494">
        <f t="shared" si="8"/>
        <v>0</v>
      </c>
      <c r="Q31" t="s">
        <v>120</v>
      </c>
      <c r="T31" s="45" t="s">
        <v>196</v>
      </c>
      <c r="V31" s="103"/>
      <c r="W31" s="38">
        <f>'Итог.вед.(ПРИХОД)'!AB35-B31</f>
        <v>18</v>
      </c>
      <c r="Z31" s="38">
        <f>'Итог.вед.(ПРИХОД)'!AB35-B31</f>
        <v>18</v>
      </c>
      <c r="AF31" s="156">
        <f t="shared" si="9"/>
        <v>18</v>
      </c>
    </row>
    <row r="32" spans="1:32" ht="15.75" hidden="1">
      <c r="A32" s="52" t="str">
        <f>ССЫЛКИ!AC2</f>
        <v>Фрикадельки рыбные  полуф-т (кг)</v>
      </c>
      <c r="B32" s="495"/>
      <c r="C32" s="492">
        <f>ССЫЛКИ!AC3</f>
        <v>12.5</v>
      </c>
      <c r="D32" s="490">
        <f t="shared" si="3"/>
        <v>0</v>
      </c>
      <c r="E32" s="491">
        <f t="shared" si="4"/>
        <v>0</v>
      </c>
      <c r="F32" s="492">
        <f t="shared" si="0"/>
        <v>12.5</v>
      </c>
      <c r="G32" s="489">
        <f t="shared" si="5"/>
        <v>0</v>
      </c>
      <c r="H32" s="431">
        <f>'2 Итог.вед.(РАСХОД)'!AC35</f>
        <v>0</v>
      </c>
      <c r="I32" s="492">
        <f t="shared" si="1"/>
        <v>12.5</v>
      </c>
      <c r="J32" s="492">
        <f t="shared" si="6"/>
        <v>0</v>
      </c>
      <c r="K32" s="493">
        <f t="shared" si="7"/>
        <v>0</v>
      </c>
      <c r="L32" s="492">
        <f t="shared" si="2"/>
        <v>12.5</v>
      </c>
      <c r="M32" s="494">
        <f t="shared" si="8"/>
        <v>0</v>
      </c>
      <c r="Q32" t="s">
        <v>121</v>
      </c>
      <c r="T32" s="45" t="s">
        <v>197</v>
      </c>
      <c r="V32" s="103"/>
      <c r="W32" s="38">
        <f>'Итог.вед.(ПРИХОД)'!AC35-B32</f>
        <v>0</v>
      </c>
      <c r="Z32" s="38">
        <f>'Итог.вед.(ПРИХОД)'!AC35-B32</f>
        <v>0</v>
      </c>
      <c r="AF32" s="156">
        <f t="shared" si="9"/>
        <v>0</v>
      </c>
    </row>
    <row r="33" spans="1:32" ht="15.75">
      <c r="A33" s="52" t="str">
        <f>ССЫЛКИ!AD2</f>
        <v>Крупа гороховая</v>
      </c>
      <c r="B33" s="495"/>
      <c r="C33" s="492">
        <f>ССЫЛКИ!AD3</f>
        <v>70</v>
      </c>
      <c r="D33" s="490">
        <f t="shared" si="3"/>
        <v>0</v>
      </c>
      <c r="E33" s="491">
        <f t="shared" si="4"/>
        <v>5.6</v>
      </c>
      <c r="F33" s="492">
        <f t="shared" si="0"/>
        <v>70</v>
      </c>
      <c r="G33" s="489">
        <f t="shared" si="5"/>
        <v>392</v>
      </c>
      <c r="H33" s="431">
        <f>'2 Итог.вед.(РАСХОД)'!AD35</f>
        <v>5.6</v>
      </c>
      <c r="I33" s="492">
        <f t="shared" si="1"/>
        <v>70</v>
      </c>
      <c r="J33" s="492">
        <f t="shared" si="6"/>
        <v>392</v>
      </c>
      <c r="K33" s="493">
        <f t="shared" si="7"/>
        <v>0</v>
      </c>
      <c r="L33" s="492">
        <f t="shared" si="2"/>
        <v>70</v>
      </c>
      <c r="M33" s="494">
        <f t="shared" si="8"/>
        <v>0</v>
      </c>
      <c r="Q33" t="s">
        <v>122</v>
      </c>
      <c r="T33" s="45" t="s">
        <v>198</v>
      </c>
      <c r="V33" s="103"/>
      <c r="W33" s="38">
        <f>'Итог.вед.(ПРИХОД)'!AD35-B33</f>
        <v>5.6</v>
      </c>
      <c r="Z33" s="38">
        <f>'Итог.вед.(ПРИХОД)'!AD35-B33</f>
        <v>5.6</v>
      </c>
      <c r="AF33" s="156">
        <f t="shared" si="9"/>
        <v>5.6</v>
      </c>
    </row>
    <row r="34" spans="1:32" ht="15.75">
      <c r="A34" s="52" t="str">
        <f>ССЫЛКИ!AE2</f>
        <v>Крупа гречневая</v>
      </c>
      <c r="B34" s="495"/>
      <c r="C34" s="492">
        <f>ССЫЛКИ!AE3</f>
        <v>90</v>
      </c>
      <c r="D34" s="490">
        <f t="shared" si="3"/>
        <v>0</v>
      </c>
      <c r="E34" s="491">
        <f t="shared" si="4"/>
        <v>59.8</v>
      </c>
      <c r="F34" s="492">
        <f t="shared" si="0"/>
        <v>90</v>
      </c>
      <c r="G34" s="489">
        <f t="shared" si="5"/>
        <v>5382</v>
      </c>
      <c r="H34" s="431">
        <f>'2 Итог.вед.(РАСХОД)'!AE35</f>
        <v>59.8</v>
      </c>
      <c r="I34" s="492">
        <f t="shared" si="1"/>
        <v>90</v>
      </c>
      <c r="J34" s="492">
        <f t="shared" si="6"/>
        <v>5382</v>
      </c>
      <c r="K34" s="493">
        <f t="shared" si="7"/>
        <v>0</v>
      </c>
      <c r="L34" s="492">
        <f t="shared" si="2"/>
        <v>90</v>
      </c>
      <c r="M34" s="494">
        <f t="shared" si="8"/>
        <v>0</v>
      </c>
      <c r="Q34" t="s">
        <v>123</v>
      </c>
      <c r="T34" s="45" t="s">
        <v>199</v>
      </c>
      <c r="V34" s="103"/>
      <c r="W34" s="38">
        <f>'Итог.вед.(ПРИХОД)'!AE35-B34</f>
        <v>59.8</v>
      </c>
      <c r="Z34" s="38">
        <f>'Итог.вед.(ПРИХОД)'!AE35-B34</f>
        <v>59.8</v>
      </c>
      <c r="AF34" s="156">
        <f t="shared" si="9"/>
        <v>59.8</v>
      </c>
    </row>
    <row r="35" spans="1:32" ht="15.75" hidden="1">
      <c r="A35" s="52" t="str">
        <f>ССЫЛКИ!AF2</f>
        <v>Крупа кукурузная</v>
      </c>
      <c r="B35" s="495"/>
      <c r="C35" s="492">
        <f>ССЫЛКИ!AF3</f>
        <v>70</v>
      </c>
      <c r="D35" s="490">
        <f t="shared" si="3"/>
        <v>0</v>
      </c>
      <c r="E35" s="491">
        <f t="shared" si="4"/>
        <v>0</v>
      </c>
      <c r="F35" s="492">
        <f t="shared" si="0"/>
        <v>70</v>
      </c>
      <c r="G35" s="489">
        <f t="shared" si="5"/>
        <v>0</v>
      </c>
      <c r="H35" s="431">
        <f>'2 Итог.вед.(РАСХОД)'!AF35</f>
        <v>0</v>
      </c>
      <c r="I35" s="492">
        <f t="shared" si="1"/>
        <v>70</v>
      </c>
      <c r="J35" s="492">
        <f t="shared" si="6"/>
        <v>0</v>
      </c>
      <c r="K35" s="493">
        <f t="shared" si="7"/>
        <v>0</v>
      </c>
      <c r="L35" s="492">
        <f t="shared" si="2"/>
        <v>70</v>
      </c>
      <c r="M35" s="494">
        <f t="shared" si="8"/>
        <v>0</v>
      </c>
      <c r="Q35" t="s">
        <v>124</v>
      </c>
      <c r="T35" s="45" t="s">
        <v>200</v>
      </c>
      <c r="V35" s="103"/>
      <c r="W35" s="38">
        <f>'Итог.вед.(ПРИХОД)'!AF35-B35</f>
        <v>0</v>
      </c>
      <c r="Z35" s="38">
        <f>'Итог.вед.(ПРИХОД)'!AF35-B35</f>
        <v>0</v>
      </c>
      <c r="AF35" s="156">
        <f t="shared" si="9"/>
        <v>0</v>
      </c>
    </row>
    <row r="36" spans="1:32" ht="15.75" hidden="1">
      <c r="A36" s="52" t="str">
        <f>ССЫЛКИ!AG2</f>
        <v>Крупа манная</v>
      </c>
      <c r="B36" s="495"/>
      <c r="C36" s="492">
        <f>ССЫЛКИ!AG3</f>
        <v>62</v>
      </c>
      <c r="D36" s="490">
        <f t="shared" si="3"/>
        <v>0</v>
      </c>
      <c r="E36" s="491">
        <f t="shared" si="4"/>
        <v>0</v>
      </c>
      <c r="F36" s="492">
        <f t="shared" si="0"/>
        <v>62</v>
      </c>
      <c r="G36" s="489">
        <f t="shared" si="5"/>
        <v>0</v>
      </c>
      <c r="H36" s="431">
        <f>'2 Итог.вед.(РАСХОД)'!AG35-B36</f>
        <v>0</v>
      </c>
      <c r="I36" s="492">
        <f t="shared" si="1"/>
        <v>62</v>
      </c>
      <c r="J36" s="492">
        <f t="shared" si="6"/>
        <v>0</v>
      </c>
      <c r="K36" s="493">
        <f t="shared" si="7"/>
        <v>0</v>
      </c>
      <c r="L36" s="492">
        <f t="shared" si="2"/>
        <v>62</v>
      </c>
      <c r="M36" s="494">
        <f t="shared" si="8"/>
        <v>0</v>
      </c>
      <c r="Q36" t="s">
        <v>125</v>
      </c>
      <c r="T36" s="45" t="s">
        <v>201</v>
      </c>
      <c r="V36" s="103"/>
      <c r="W36" s="38">
        <f>'Итог.вед.(ПРИХОД)'!AG35-B36</f>
        <v>0</v>
      </c>
      <c r="Z36" s="38">
        <f>'Итог.вед.(ПРИХОД)'!AG35-B36</f>
        <v>0</v>
      </c>
      <c r="AF36" s="156">
        <f t="shared" si="9"/>
        <v>0</v>
      </c>
    </row>
    <row r="37" spans="1:32" ht="15.75" hidden="1">
      <c r="A37" s="52" t="str">
        <f>ССЫЛКИ!AH2</f>
        <v>Крупа овсяная</v>
      </c>
      <c r="B37" s="495"/>
      <c r="C37" s="492">
        <f>ССЫЛКИ!AH3</f>
        <v>65</v>
      </c>
      <c r="D37" s="490">
        <f t="shared" si="3"/>
        <v>0</v>
      </c>
      <c r="E37" s="491">
        <f t="shared" si="4"/>
        <v>0</v>
      </c>
      <c r="F37" s="492">
        <f t="shared" si="0"/>
        <v>65</v>
      </c>
      <c r="G37" s="489">
        <f t="shared" si="5"/>
        <v>0</v>
      </c>
      <c r="H37" s="431">
        <f>'2 Итог.вед.(РАСХОД)'!AH35-B37</f>
        <v>0</v>
      </c>
      <c r="I37" s="492">
        <f t="shared" si="1"/>
        <v>65</v>
      </c>
      <c r="J37" s="492">
        <f t="shared" si="6"/>
        <v>0</v>
      </c>
      <c r="K37" s="493">
        <f t="shared" si="7"/>
        <v>0</v>
      </c>
      <c r="L37" s="492">
        <f t="shared" si="2"/>
        <v>65</v>
      </c>
      <c r="M37" s="494">
        <f t="shared" si="8"/>
        <v>0</v>
      </c>
      <c r="Q37" t="s">
        <v>126</v>
      </c>
      <c r="T37" s="45" t="s">
        <v>202</v>
      </c>
      <c r="V37" s="103"/>
      <c r="W37" s="38">
        <f>'Итог.вед.(ПРИХОД)'!AH35-B37</f>
        <v>0</v>
      </c>
      <c r="Z37" s="38">
        <f>'Итог.вед.(ПРИХОД)'!AH35-B37</f>
        <v>0</v>
      </c>
      <c r="AF37" s="156">
        <f t="shared" si="9"/>
        <v>0</v>
      </c>
    </row>
    <row r="38" spans="1:32" ht="15.75" hidden="1">
      <c r="A38" s="52" t="str">
        <f>ССЫЛКИ!AI2</f>
        <v>Крупа перловая</v>
      </c>
      <c r="B38" s="495"/>
      <c r="C38" s="492">
        <f>ССЫЛКИ!AI3</f>
        <v>70</v>
      </c>
      <c r="D38" s="490">
        <f t="shared" si="3"/>
        <v>0</v>
      </c>
      <c r="E38" s="491">
        <f t="shared" si="4"/>
        <v>0</v>
      </c>
      <c r="F38" s="492">
        <f t="shared" si="0"/>
        <v>70</v>
      </c>
      <c r="G38" s="489">
        <f t="shared" si="5"/>
        <v>0</v>
      </c>
      <c r="H38" s="431">
        <f>'2 Итог.вед.(РАСХОД)'!AI35</f>
        <v>0</v>
      </c>
      <c r="I38" s="492">
        <f t="shared" si="1"/>
        <v>70</v>
      </c>
      <c r="J38" s="492">
        <f t="shared" si="6"/>
        <v>0</v>
      </c>
      <c r="K38" s="493">
        <f t="shared" si="7"/>
        <v>0</v>
      </c>
      <c r="L38" s="492">
        <f t="shared" si="2"/>
        <v>70</v>
      </c>
      <c r="M38" s="494">
        <f t="shared" si="8"/>
        <v>0</v>
      </c>
      <c r="Q38" t="s">
        <v>127</v>
      </c>
      <c r="T38" s="45" t="s">
        <v>203</v>
      </c>
      <c r="V38" s="103"/>
      <c r="W38" s="38">
        <f>'Итог.вед.(ПРИХОД)'!AI35-B38</f>
        <v>0</v>
      </c>
      <c r="Z38" s="38">
        <f>'Итог.вед.(ПРИХОД)'!AI35-B38</f>
        <v>0</v>
      </c>
      <c r="AF38" s="156">
        <f t="shared" si="9"/>
        <v>0</v>
      </c>
    </row>
    <row r="39" spans="1:32" ht="15.75">
      <c r="A39" s="52" t="str">
        <f>ССЫЛКИ!AJ2</f>
        <v>Крупа пшеничная</v>
      </c>
      <c r="B39" s="495"/>
      <c r="C39" s="492">
        <f>ССЫЛКИ!AJ3</f>
        <v>75</v>
      </c>
      <c r="D39" s="490">
        <f t="shared" si="3"/>
        <v>0</v>
      </c>
      <c r="E39" s="491">
        <f t="shared" si="4"/>
        <v>39.799999999999997</v>
      </c>
      <c r="F39" s="492">
        <f t="shared" si="0"/>
        <v>75</v>
      </c>
      <c r="G39" s="489">
        <f t="shared" si="5"/>
        <v>2985</v>
      </c>
      <c r="H39" s="431">
        <f>'2 Итог.вед.(РАСХОД)'!AJ35</f>
        <v>39.799999999999997</v>
      </c>
      <c r="I39" s="492">
        <f t="shared" si="1"/>
        <v>75</v>
      </c>
      <c r="J39" s="492">
        <f t="shared" si="6"/>
        <v>2985</v>
      </c>
      <c r="K39" s="493">
        <f t="shared" si="7"/>
        <v>0</v>
      </c>
      <c r="L39" s="492">
        <f t="shared" si="2"/>
        <v>75</v>
      </c>
      <c r="M39" s="494">
        <f t="shared" si="8"/>
        <v>0</v>
      </c>
      <c r="Q39" t="s">
        <v>128</v>
      </c>
      <c r="T39" s="45" t="s">
        <v>204</v>
      </c>
      <c r="V39" s="103"/>
      <c r="W39" s="38">
        <f>'Итог.вед.(ПРИХОД)'!AJ35-B39</f>
        <v>39.799999999999997</v>
      </c>
      <c r="Z39" s="38">
        <f>'Итог.вед.(ПРИХОД)'!AJ35-B39</f>
        <v>39.799999999999997</v>
      </c>
      <c r="AF39" s="156">
        <f t="shared" si="9"/>
        <v>39.799999999999997</v>
      </c>
    </row>
    <row r="40" spans="1:32" ht="15.75" hidden="1">
      <c r="A40" s="52" t="str">
        <f>ССЫЛКИ!AK2</f>
        <v>Крупа пшено шлифованное</v>
      </c>
      <c r="B40" s="495"/>
      <c r="C40" s="492">
        <f>ССЫЛКИ!AK3</f>
        <v>68</v>
      </c>
      <c r="D40" s="490">
        <f t="shared" si="3"/>
        <v>0</v>
      </c>
      <c r="E40" s="491">
        <f t="shared" si="4"/>
        <v>0</v>
      </c>
      <c r="F40" s="492">
        <f t="shared" si="0"/>
        <v>68</v>
      </c>
      <c r="G40" s="489">
        <f t="shared" si="5"/>
        <v>0</v>
      </c>
      <c r="H40" s="431">
        <f>'2 Итог.вед.(РАСХОД)'!AK35-B40</f>
        <v>0</v>
      </c>
      <c r="I40" s="492">
        <f t="shared" si="1"/>
        <v>68</v>
      </c>
      <c r="J40" s="492">
        <f t="shared" si="6"/>
        <v>0</v>
      </c>
      <c r="K40" s="493">
        <f t="shared" si="7"/>
        <v>0</v>
      </c>
      <c r="L40" s="492">
        <f t="shared" si="2"/>
        <v>68</v>
      </c>
      <c r="M40" s="494">
        <f t="shared" si="8"/>
        <v>0</v>
      </c>
      <c r="Q40" t="s">
        <v>129</v>
      </c>
      <c r="T40" s="45" t="s">
        <v>205</v>
      </c>
      <c r="V40" s="103"/>
      <c r="W40" s="38">
        <f>'Итог.вед.(ПРИХОД)'!AK35-B40</f>
        <v>0</v>
      </c>
      <c r="Z40" s="38">
        <f>'Итог.вед.(ПРИХОД)'!AK35-B40</f>
        <v>0</v>
      </c>
      <c r="AF40" s="156">
        <f t="shared" si="9"/>
        <v>0</v>
      </c>
    </row>
    <row r="41" spans="1:32" ht="15.75">
      <c r="A41" s="52" t="str">
        <f>ССЫЛКИ!AL2</f>
        <v>Крупа рисовая</v>
      </c>
      <c r="B41" s="495"/>
      <c r="C41" s="492">
        <f>ССЫЛКИ!AL3</f>
        <v>120</v>
      </c>
      <c r="D41" s="490">
        <f t="shared" si="3"/>
        <v>0</v>
      </c>
      <c r="E41" s="491">
        <f t="shared" si="4"/>
        <v>34.6</v>
      </c>
      <c r="F41" s="492">
        <f t="shared" si="0"/>
        <v>120</v>
      </c>
      <c r="G41" s="489">
        <f t="shared" si="5"/>
        <v>4152</v>
      </c>
      <c r="H41" s="431">
        <f>'2 Итог.вед.(РАСХОД)'!AL35</f>
        <v>34.6</v>
      </c>
      <c r="I41" s="492">
        <f t="shared" si="1"/>
        <v>120</v>
      </c>
      <c r="J41" s="492">
        <f t="shared" si="6"/>
        <v>4152</v>
      </c>
      <c r="K41" s="493">
        <f t="shared" si="7"/>
        <v>0</v>
      </c>
      <c r="L41" s="492">
        <f t="shared" si="2"/>
        <v>120</v>
      </c>
      <c r="M41" s="494">
        <f t="shared" si="8"/>
        <v>0</v>
      </c>
      <c r="Q41" t="s">
        <v>130</v>
      </c>
      <c r="T41" s="45" t="s">
        <v>206</v>
      </c>
      <c r="V41" s="103"/>
      <c r="W41" s="38">
        <f>'Итог.вед.(ПРИХОД)'!AL35-B41</f>
        <v>34.6</v>
      </c>
      <c r="Z41" s="38">
        <f>'Итог.вед.(ПРИХОД)'!AL35-B41</f>
        <v>34.6</v>
      </c>
      <c r="AF41" s="156">
        <f t="shared" si="9"/>
        <v>34.6</v>
      </c>
    </row>
    <row r="42" spans="1:32" ht="15.75">
      <c r="A42" s="52" t="str">
        <f>ССЫЛКИ!AM2</f>
        <v>Крупа ячневая</v>
      </c>
      <c r="B42" s="495"/>
      <c r="C42" s="492">
        <f>ССЫЛКИ!AM3</f>
        <v>70</v>
      </c>
      <c r="D42" s="490">
        <f t="shared" si="3"/>
        <v>0</v>
      </c>
      <c r="E42" s="491">
        <f t="shared" si="4"/>
        <v>22.8</v>
      </c>
      <c r="F42" s="492">
        <f t="shared" si="0"/>
        <v>70</v>
      </c>
      <c r="G42" s="489">
        <f t="shared" si="5"/>
        <v>1596</v>
      </c>
      <c r="H42" s="431">
        <f>'2 Итог.вед.(РАСХОД)'!AM35</f>
        <v>22.8</v>
      </c>
      <c r="I42" s="492">
        <f t="shared" si="1"/>
        <v>70</v>
      </c>
      <c r="J42" s="492">
        <f t="shared" si="6"/>
        <v>1596</v>
      </c>
      <c r="K42" s="493">
        <f t="shared" si="7"/>
        <v>0</v>
      </c>
      <c r="L42" s="492">
        <f t="shared" si="2"/>
        <v>70</v>
      </c>
      <c r="M42" s="494">
        <f t="shared" si="8"/>
        <v>0</v>
      </c>
      <c r="Q42" t="s">
        <v>131</v>
      </c>
      <c r="T42" s="45" t="s">
        <v>207</v>
      </c>
      <c r="V42" s="103"/>
      <c r="W42" s="38">
        <f>'Итог.вед.(ПРИХОД)'!AM35-B42</f>
        <v>22.8</v>
      </c>
      <c r="Z42" s="38">
        <f>'Итог.вед.(ПРИХОД)'!AM35-B42</f>
        <v>22.8</v>
      </c>
      <c r="AF42" s="156">
        <f t="shared" si="9"/>
        <v>22.8</v>
      </c>
    </row>
    <row r="43" spans="1:32" ht="15.75" hidden="1">
      <c r="A43" s="52" t="str">
        <f>ССЫЛКИ!AN2</f>
        <v>Фасоль</v>
      </c>
      <c r="B43" s="495"/>
      <c r="C43" s="492">
        <f>ССЫЛКИ!AN3</f>
        <v>190</v>
      </c>
      <c r="D43" s="490">
        <f t="shared" si="3"/>
        <v>0</v>
      </c>
      <c r="E43" s="491">
        <f t="shared" si="4"/>
        <v>0</v>
      </c>
      <c r="F43" s="492">
        <f t="shared" si="0"/>
        <v>190</v>
      </c>
      <c r="G43" s="489">
        <f t="shared" si="5"/>
        <v>0</v>
      </c>
      <c r="H43" s="431">
        <f>'2 Итог.вед.(РАСХОД)'!AN35-B43</f>
        <v>0</v>
      </c>
      <c r="I43" s="492">
        <f t="shared" si="1"/>
        <v>190</v>
      </c>
      <c r="J43" s="492">
        <f t="shared" si="6"/>
        <v>0</v>
      </c>
      <c r="K43" s="493">
        <f t="shared" si="7"/>
        <v>0</v>
      </c>
      <c r="L43" s="492">
        <f t="shared" si="2"/>
        <v>190</v>
      </c>
      <c r="M43" s="494">
        <f t="shared" si="8"/>
        <v>0</v>
      </c>
      <c r="Q43" t="s">
        <v>132</v>
      </c>
      <c r="T43" s="45" t="s">
        <v>208</v>
      </c>
      <c r="V43" s="103"/>
      <c r="W43" s="38">
        <f>'Итог.вед.(ПРИХОД)'!AN35-B43</f>
        <v>0</v>
      </c>
      <c r="Z43" s="38">
        <f>'Итог.вед.(ПРИХОД)'!AN35-B43</f>
        <v>0</v>
      </c>
      <c r="AF43" s="156">
        <f t="shared" si="9"/>
        <v>0</v>
      </c>
    </row>
    <row r="44" spans="1:32" ht="15.75" hidden="1">
      <c r="A44" s="52" t="str">
        <f>ССЫЛКИ!AO2</f>
        <v>Курага сушеная</v>
      </c>
      <c r="B44" s="495"/>
      <c r="C44" s="492">
        <f>ССЫЛКИ!AO3</f>
        <v>420</v>
      </c>
      <c r="D44" s="490">
        <f t="shared" si="3"/>
        <v>0</v>
      </c>
      <c r="E44" s="491">
        <f t="shared" si="4"/>
        <v>0</v>
      </c>
      <c r="F44" s="492">
        <f t="shared" si="0"/>
        <v>420</v>
      </c>
      <c r="G44" s="489">
        <f t="shared" si="5"/>
        <v>0</v>
      </c>
      <c r="H44" s="431">
        <f>'2 Итог.вед.(РАСХОД)'!AO35</f>
        <v>0</v>
      </c>
      <c r="I44" s="492">
        <f t="shared" si="1"/>
        <v>420</v>
      </c>
      <c r="J44" s="492">
        <f t="shared" si="6"/>
        <v>0</v>
      </c>
      <c r="K44" s="493">
        <f t="shared" si="7"/>
        <v>0</v>
      </c>
      <c r="L44" s="492">
        <f t="shared" si="2"/>
        <v>420</v>
      </c>
      <c r="M44" s="494">
        <f t="shared" si="8"/>
        <v>0</v>
      </c>
      <c r="Q44" t="s">
        <v>133</v>
      </c>
      <c r="T44" s="45" t="s">
        <v>209</v>
      </c>
      <c r="V44" s="103"/>
      <c r="W44" s="38">
        <f>'Итог.вед.(ПРИХОД)'!AO35-B44</f>
        <v>0</v>
      </c>
      <c r="Z44" s="38">
        <f>'Итог.вед.(ПРИХОД)'!AO35-B44</f>
        <v>0</v>
      </c>
      <c r="AF44" s="156">
        <f t="shared" si="9"/>
        <v>0</v>
      </c>
    </row>
    <row r="45" spans="1:32" ht="15.75">
      <c r="A45" s="52" t="str">
        <f>ССЫЛКИ!AP2</f>
        <v>БИО йогурт 2.5</v>
      </c>
      <c r="B45" s="495"/>
      <c r="C45" s="492">
        <f>ССЫЛКИ!AP3</f>
        <v>174</v>
      </c>
      <c r="D45" s="490">
        <f t="shared" si="3"/>
        <v>0</v>
      </c>
      <c r="E45" s="491">
        <f t="shared" si="4"/>
        <v>100</v>
      </c>
      <c r="F45" s="492">
        <f t="shared" si="0"/>
        <v>174</v>
      </c>
      <c r="G45" s="489">
        <f t="shared" si="5"/>
        <v>17400</v>
      </c>
      <c r="H45" s="431">
        <f>'2 Итог.вед.(РАСХОД)'!AP35</f>
        <v>100</v>
      </c>
      <c r="I45" s="492">
        <f t="shared" si="1"/>
        <v>174</v>
      </c>
      <c r="J45" s="492">
        <f t="shared" si="6"/>
        <v>17400</v>
      </c>
      <c r="K45" s="493">
        <f t="shared" si="7"/>
        <v>0</v>
      </c>
      <c r="L45" s="492">
        <f t="shared" si="2"/>
        <v>174</v>
      </c>
      <c r="M45" s="494">
        <f t="shared" si="8"/>
        <v>0</v>
      </c>
      <c r="Q45" t="s">
        <v>134</v>
      </c>
      <c r="T45" s="45" t="s">
        <v>210</v>
      </c>
      <c r="V45" s="103"/>
      <c r="W45" s="38">
        <f>'Итог.вед.(ПРИХОД)'!AP35-B45</f>
        <v>100</v>
      </c>
      <c r="Z45" s="38">
        <f>'Итог.вед.(ПРИХОД)'!AP35-B45</f>
        <v>100</v>
      </c>
      <c r="AF45" s="156">
        <f t="shared" si="9"/>
        <v>100</v>
      </c>
    </row>
    <row r="46" spans="1:32" ht="15.75" hidden="1">
      <c r="A46" s="52" t="str">
        <f>ССЫЛКИ!AQ2</f>
        <v>Кефир</v>
      </c>
      <c r="B46" s="495"/>
      <c r="C46" s="492">
        <f>ССЫЛКИ!AQ3</f>
        <v>85</v>
      </c>
      <c r="D46" s="490">
        <f t="shared" si="3"/>
        <v>0</v>
      </c>
      <c r="E46" s="491">
        <f t="shared" si="4"/>
        <v>0</v>
      </c>
      <c r="F46" s="492">
        <f t="shared" si="0"/>
        <v>85</v>
      </c>
      <c r="G46" s="489">
        <f t="shared" si="5"/>
        <v>0</v>
      </c>
      <c r="H46" s="431">
        <f>'2 Итог.вед.(РАСХОД)'!AQ35</f>
        <v>0</v>
      </c>
      <c r="I46" s="492">
        <f t="shared" si="1"/>
        <v>85</v>
      </c>
      <c r="J46" s="492">
        <f t="shared" si="6"/>
        <v>0</v>
      </c>
      <c r="K46" s="493">
        <f t="shared" si="7"/>
        <v>0</v>
      </c>
      <c r="L46" s="492">
        <f t="shared" si="2"/>
        <v>85</v>
      </c>
      <c r="M46" s="494">
        <f t="shared" si="8"/>
        <v>0</v>
      </c>
      <c r="Q46" t="s">
        <v>135</v>
      </c>
      <c r="T46" s="45" t="s">
        <v>211</v>
      </c>
      <c r="V46" s="103"/>
      <c r="W46" s="38">
        <f>'Итог.вед.(ПРИХОД)'!AQ35-B46</f>
        <v>0</v>
      </c>
      <c r="Z46" s="38">
        <f>'Итог.вед.(ПРИХОД)'!AQ35-B46</f>
        <v>0</v>
      </c>
      <c r="AF46" s="156">
        <f t="shared" si="9"/>
        <v>0</v>
      </c>
    </row>
    <row r="47" spans="1:32" ht="15.75">
      <c r="A47" s="52" t="str">
        <f>ССЫЛКИ!AR2</f>
        <v>Масло сливочное</v>
      </c>
      <c r="B47" s="495"/>
      <c r="C47" s="492">
        <f>ССЫЛКИ!AR3</f>
        <v>970</v>
      </c>
      <c r="D47" s="490">
        <f t="shared" si="3"/>
        <v>0</v>
      </c>
      <c r="E47" s="491">
        <f t="shared" si="4"/>
        <v>22.7</v>
      </c>
      <c r="F47" s="492">
        <f t="shared" si="0"/>
        <v>970</v>
      </c>
      <c r="G47" s="489">
        <f t="shared" si="5"/>
        <v>22019</v>
      </c>
      <c r="H47" s="431">
        <f>'2 Итог.вед.(РАСХОД)'!AR35</f>
        <v>22.7</v>
      </c>
      <c r="I47" s="492">
        <f t="shared" si="1"/>
        <v>970</v>
      </c>
      <c r="J47" s="492">
        <f t="shared" si="6"/>
        <v>22019</v>
      </c>
      <c r="K47" s="493">
        <f t="shared" si="7"/>
        <v>0</v>
      </c>
      <c r="L47" s="492">
        <f t="shared" si="2"/>
        <v>970</v>
      </c>
      <c r="M47" s="494">
        <f t="shared" si="8"/>
        <v>0</v>
      </c>
      <c r="Q47" t="s">
        <v>136</v>
      </c>
      <c r="T47" s="45" t="s">
        <v>212</v>
      </c>
      <c r="V47" s="103"/>
      <c r="W47" s="38">
        <f>'Итог.вед.(ПРИХОД)'!AR35-B47</f>
        <v>22.7</v>
      </c>
      <c r="Z47" s="38">
        <f>'Итог.вед.(ПРИХОД)'!AR35-B47</f>
        <v>22.7</v>
      </c>
      <c r="AF47" s="156">
        <f t="shared" si="9"/>
        <v>22.7</v>
      </c>
    </row>
    <row r="48" spans="1:32" ht="15.75" hidden="1">
      <c r="A48" s="52" t="str">
        <f>ССЫЛКИ!AS2</f>
        <v>Молоко разливное</v>
      </c>
      <c r="B48" s="495"/>
      <c r="C48" s="492">
        <f>ССЫЛКИ!AS3</f>
        <v>85</v>
      </c>
      <c r="D48" s="490">
        <f t="shared" si="3"/>
        <v>0</v>
      </c>
      <c r="E48" s="491">
        <f t="shared" si="4"/>
        <v>0</v>
      </c>
      <c r="F48" s="492">
        <f t="shared" si="0"/>
        <v>85</v>
      </c>
      <c r="G48" s="489">
        <f t="shared" si="5"/>
        <v>0</v>
      </c>
      <c r="H48" s="431">
        <f>'2 Итог.вед.(РАСХОД)'!AS35-B48</f>
        <v>0</v>
      </c>
      <c r="I48" s="492">
        <f t="shared" si="1"/>
        <v>85</v>
      </c>
      <c r="J48" s="492">
        <f t="shared" si="6"/>
        <v>0</v>
      </c>
      <c r="K48" s="493">
        <f t="shared" si="7"/>
        <v>0</v>
      </c>
      <c r="L48" s="492">
        <f t="shared" si="2"/>
        <v>85</v>
      </c>
      <c r="M48" s="494">
        <f t="shared" si="8"/>
        <v>0</v>
      </c>
      <c r="Q48" t="s">
        <v>137</v>
      </c>
      <c r="T48" s="45" t="s">
        <v>213</v>
      </c>
      <c r="V48" s="103"/>
      <c r="W48" s="38">
        <f>'Итог.вед.(ПРИХОД)'!AS35-B48</f>
        <v>0</v>
      </c>
      <c r="Z48" s="38">
        <f>'Итог.вед.(ПРИХОД)'!AS35-B48</f>
        <v>0</v>
      </c>
      <c r="AF48" s="156">
        <f t="shared" si="9"/>
        <v>0</v>
      </c>
    </row>
    <row r="49" spans="1:32" ht="15.75">
      <c r="A49" s="52" t="str">
        <f>ССЫЛКИ!AT2</f>
        <v>Молоко пастеризованное  2,5</v>
      </c>
      <c r="B49" s="495"/>
      <c r="C49" s="492">
        <f>ССЫЛКИ!AT3</f>
        <v>95</v>
      </c>
      <c r="D49" s="490">
        <f t="shared" si="3"/>
        <v>0</v>
      </c>
      <c r="E49" s="491">
        <f t="shared" si="4"/>
        <v>94.5</v>
      </c>
      <c r="F49" s="492">
        <f t="shared" si="0"/>
        <v>95</v>
      </c>
      <c r="G49" s="489">
        <f t="shared" si="5"/>
        <v>8977.5</v>
      </c>
      <c r="H49" s="431">
        <f>'2 Итог.вед.(РАСХОД)'!AT35</f>
        <v>94.5</v>
      </c>
      <c r="I49" s="492">
        <f t="shared" si="1"/>
        <v>95</v>
      </c>
      <c r="J49" s="492">
        <f t="shared" si="6"/>
        <v>8977.5</v>
      </c>
      <c r="K49" s="493">
        <f t="shared" si="7"/>
        <v>0</v>
      </c>
      <c r="L49" s="492">
        <f t="shared" si="2"/>
        <v>95</v>
      </c>
      <c r="M49" s="494">
        <f t="shared" si="8"/>
        <v>0</v>
      </c>
      <c r="Q49" t="s">
        <v>138</v>
      </c>
      <c r="T49" s="45" t="s">
        <v>214</v>
      </c>
      <c r="V49" s="103"/>
      <c r="W49" s="38">
        <f>'Итог.вед.(ПРИХОД)'!AT35-B49</f>
        <v>94.5</v>
      </c>
      <c r="Z49" s="38">
        <f>'Итог.вед.(ПРИХОД)'!AT35-B49</f>
        <v>94.5</v>
      </c>
      <c r="AF49" s="156">
        <f t="shared" si="9"/>
        <v>94.5</v>
      </c>
    </row>
    <row r="50" spans="1:32" ht="15.75" hidden="1">
      <c r="A50" s="52" t="str">
        <f>ССЫЛКИ!AU2</f>
        <v>Сгущенное молоко</v>
      </c>
      <c r="B50" s="495"/>
      <c r="C50" s="492">
        <f>ССЫЛКИ!AU3</f>
        <v>290</v>
      </c>
      <c r="D50" s="490">
        <f t="shared" si="3"/>
        <v>0</v>
      </c>
      <c r="E50" s="491">
        <f t="shared" si="4"/>
        <v>0</v>
      </c>
      <c r="F50" s="492">
        <f t="shared" si="0"/>
        <v>290</v>
      </c>
      <c r="G50" s="489">
        <f t="shared" si="5"/>
        <v>0</v>
      </c>
      <c r="H50" s="431">
        <f>'2 Итог.вед.(РАСХОД)'!AU35</f>
        <v>0</v>
      </c>
      <c r="I50" s="492">
        <f t="shared" si="1"/>
        <v>290</v>
      </c>
      <c r="J50" s="492">
        <f t="shared" si="6"/>
        <v>0</v>
      </c>
      <c r="K50" s="493">
        <f t="shared" si="7"/>
        <v>0</v>
      </c>
      <c r="L50" s="492">
        <f t="shared" si="2"/>
        <v>290</v>
      </c>
      <c r="M50" s="494">
        <f t="shared" si="8"/>
        <v>0</v>
      </c>
      <c r="Q50" t="s">
        <v>139</v>
      </c>
      <c r="T50" s="45" t="s">
        <v>215</v>
      </c>
      <c r="V50" s="103"/>
      <c r="W50" s="38">
        <f>'Итог.вед.(ПРИХОД)'!AU35-B50</f>
        <v>0</v>
      </c>
      <c r="Z50" s="38">
        <f>'Итог.вед.(ПРИХОД)'!AU35-B50</f>
        <v>0</v>
      </c>
      <c r="AF50" s="156">
        <f t="shared" si="9"/>
        <v>0</v>
      </c>
    </row>
    <row r="51" spans="1:32" ht="15.75">
      <c r="A51" s="52" t="str">
        <f>ССЫЛКИ!AV2</f>
        <v>Сметана</v>
      </c>
      <c r="B51" s="495"/>
      <c r="C51" s="492">
        <f>ССЫЛКИ!AV3</f>
        <v>330</v>
      </c>
      <c r="D51" s="490">
        <f t="shared" si="3"/>
        <v>0</v>
      </c>
      <c r="E51" s="491">
        <f t="shared" si="4"/>
        <v>6</v>
      </c>
      <c r="F51" s="492">
        <f t="shared" si="0"/>
        <v>330</v>
      </c>
      <c r="G51" s="489">
        <f t="shared" si="5"/>
        <v>1980</v>
      </c>
      <c r="H51" s="431">
        <f>'2 Итог.вед.(РАСХОД)'!AV35</f>
        <v>6</v>
      </c>
      <c r="I51" s="492">
        <f t="shared" si="1"/>
        <v>330</v>
      </c>
      <c r="J51" s="492">
        <f t="shared" si="6"/>
        <v>1980</v>
      </c>
      <c r="K51" s="493">
        <f t="shared" si="7"/>
        <v>0</v>
      </c>
      <c r="L51" s="492">
        <f t="shared" si="2"/>
        <v>330</v>
      </c>
      <c r="M51" s="494">
        <f t="shared" si="8"/>
        <v>0</v>
      </c>
      <c r="Q51" t="s">
        <v>140</v>
      </c>
      <c r="T51" s="45" t="s">
        <v>216</v>
      </c>
      <c r="V51" s="103"/>
      <c r="W51" s="38">
        <f>'Итог.вед.(ПРИХОД)'!AV35-B51</f>
        <v>6</v>
      </c>
      <c r="Z51" s="38">
        <f>'Итог.вед.(ПРИХОД)'!AV35-B51</f>
        <v>6</v>
      </c>
      <c r="AF51" s="156">
        <f t="shared" si="9"/>
        <v>6</v>
      </c>
    </row>
    <row r="52" spans="1:32" ht="15.75" hidden="1">
      <c r="A52" s="52" t="str">
        <f>ССЫЛКИ!AW2</f>
        <v>Сыр Российский</v>
      </c>
      <c r="B52" s="495"/>
      <c r="C52" s="492">
        <f>ССЫЛКИ!AW3</f>
        <v>700</v>
      </c>
      <c r="D52" s="490">
        <f t="shared" si="3"/>
        <v>0</v>
      </c>
      <c r="E52" s="491">
        <f t="shared" si="4"/>
        <v>0</v>
      </c>
      <c r="F52" s="492">
        <f t="shared" si="0"/>
        <v>700</v>
      </c>
      <c r="G52" s="489">
        <f t="shared" si="5"/>
        <v>0</v>
      </c>
      <c r="H52" s="431">
        <f>'2 Итог.вед.(РАСХОД)'!AW35</f>
        <v>0</v>
      </c>
      <c r="I52" s="492">
        <f t="shared" si="1"/>
        <v>700</v>
      </c>
      <c r="J52" s="492">
        <f t="shared" si="6"/>
        <v>0</v>
      </c>
      <c r="K52" s="493">
        <f t="shared" si="7"/>
        <v>0</v>
      </c>
      <c r="L52" s="492">
        <f t="shared" si="2"/>
        <v>700</v>
      </c>
      <c r="M52" s="494">
        <f t="shared" si="8"/>
        <v>0</v>
      </c>
      <c r="Q52" t="s">
        <v>141</v>
      </c>
      <c r="T52" s="45" t="s">
        <v>217</v>
      </c>
      <c r="V52" s="103"/>
      <c r="W52" s="38">
        <f>'Итог.вед.(ПРИХОД)'!AW35-B52</f>
        <v>0</v>
      </c>
      <c r="Z52" s="38">
        <f>'Итог.вед.(ПРИХОД)'!AW35-B52</f>
        <v>0</v>
      </c>
      <c r="AF52" s="156">
        <f t="shared" si="9"/>
        <v>0</v>
      </c>
    </row>
    <row r="53" spans="1:32" ht="15.75">
      <c r="A53" s="52" t="str">
        <f>ССЫЛКИ!AX2</f>
        <v>Биточки куриные (кг)</v>
      </c>
      <c r="B53" s="495"/>
      <c r="C53" s="492">
        <f>ССЫЛКИ!AX3</f>
        <v>440</v>
      </c>
      <c r="D53" s="490">
        <f t="shared" si="3"/>
        <v>0</v>
      </c>
      <c r="E53" s="491">
        <f t="shared" si="4"/>
        <v>12</v>
      </c>
      <c r="F53" s="492">
        <f t="shared" si="0"/>
        <v>440</v>
      </c>
      <c r="G53" s="489">
        <f t="shared" si="5"/>
        <v>5280</v>
      </c>
      <c r="H53" s="431">
        <f>'2 Итог.вед.(РАСХОД)'!AX35-B53</f>
        <v>12</v>
      </c>
      <c r="I53" s="492">
        <f t="shared" si="1"/>
        <v>440</v>
      </c>
      <c r="J53" s="492">
        <f t="shared" si="6"/>
        <v>5280</v>
      </c>
      <c r="K53" s="493">
        <f t="shared" si="7"/>
        <v>0</v>
      </c>
      <c r="L53" s="492">
        <f t="shared" si="2"/>
        <v>440</v>
      </c>
      <c r="M53" s="494">
        <f t="shared" si="8"/>
        <v>0</v>
      </c>
      <c r="Q53" t="s">
        <v>142</v>
      </c>
      <c r="T53" s="45" t="s">
        <v>218</v>
      </c>
      <c r="V53" s="103"/>
      <c r="W53" s="38">
        <f>'Итог.вед.(ПРИХОД)'!AX35-B53</f>
        <v>12</v>
      </c>
      <c r="Z53" s="38">
        <f>'Итог.вед.(ПРИХОД)'!AX35-B53</f>
        <v>12</v>
      </c>
      <c r="AF53" s="156">
        <f t="shared" si="9"/>
        <v>12</v>
      </c>
    </row>
    <row r="54" spans="1:32" ht="15.75" hidden="1">
      <c r="A54" s="52" t="str">
        <f>ССЫЛКИ!AY2</f>
        <v>Тушка куринная</v>
      </c>
      <c r="B54" s="495"/>
      <c r="C54" s="492">
        <f>ССЫЛКИ!AY3</f>
        <v>185</v>
      </c>
      <c r="D54" s="490">
        <f t="shared" si="3"/>
        <v>0</v>
      </c>
      <c r="E54" s="491">
        <f t="shared" si="4"/>
        <v>0</v>
      </c>
      <c r="F54" s="492">
        <f t="shared" si="0"/>
        <v>185</v>
      </c>
      <c r="G54" s="489">
        <f t="shared" si="5"/>
        <v>0</v>
      </c>
      <c r="H54" s="431">
        <f>'2 Итог.вед.(РАСХОД)'!AY35</f>
        <v>0</v>
      </c>
      <c r="I54" s="492">
        <f t="shared" si="1"/>
        <v>185</v>
      </c>
      <c r="J54" s="492">
        <f t="shared" si="6"/>
        <v>0</v>
      </c>
      <c r="K54" s="493">
        <f t="shared" si="7"/>
        <v>0</v>
      </c>
      <c r="L54" s="492">
        <f t="shared" si="2"/>
        <v>185</v>
      </c>
      <c r="M54" s="494">
        <f t="shared" si="8"/>
        <v>0</v>
      </c>
      <c r="Q54" t="s">
        <v>143</v>
      </c>
      <c r="T54" s="45" t="s">
        <v>219</v>
      </c>
      <c r="V54" s="103"/>
      <c r="W54" s="38">
        <f>'Итог.вед.(ПРИХОД)'!AY35-B54</f>
        <v>0</v>
      </c>
      <c r="Z54" s="38">
        <f>'Итог.вед.(ПРИХОД)'!AY35-B54</f>
        <v>0</v>
      </c>
      <c r="AF54" s="156">
        <f t="shared" si="9"/>
        <v>0</v>
      </c>
    </row>
    <row r="55" spans="1:32" ht="15.75">
      <c r="A55" s="52" t="str">
        <f>ССЫЛКИ!AZ2</f>
        <v>Бедро куриное</v>
      </c>
      <c r="B55" s="495"/>
      <c r="C55" s="492">
        <f>ССЫЛКИ!AZ3</f>
        <v>240</v>
      </c>
      <c r="D55" s="490">
        <f t="shared" si="3"/>
        <v>0</v>
      </c>
      <c r="E55" s="491">
        <f t="shared" si="4"/>
        <v>101.2</v>
      </c>
      <c r="F55" s="492">
        <f t="shared" si="0"/>
        <v>240</v>
      </c>
      <c r="G55" s="489">
        <f t="shared" si="5"/>
        <v>24288</v>
      </c>
      <c r="H55" s="431">
        <f>'2 Итог.вед.(РАСХОД)'!AZ35-B55</f>
        <v>101.2</v>
      </c>
      <c r="I55" s="492">
        <f t="shared" si="1"/>
        <v>240</v>
      </c>
      <c r="J55" s="492">
        <f t="shared" si="6"/>
        <v>24288</v>
      </c>
      <c r="K55" s="493">
        <f t="shared" si="7"/>
        <v>0</v>
      </c>
      <c r="L55" s="492">
        <f t="shared" si="2"/>
        <v>240</v>
      </c>
      <c r="M55" s="494">
        <f t="shared" si="8"/>
        <v>0</v>
      </c>
      <c r="Q55" t="s">
        <v>144</v>
      </c>
      <c r="T55" s="45" t="s">
        <v>220</v>
      </c>
      <c r="V55" s="103"/>
      <c r="W55" s="38">
        <f>'Итог.вед.(ПРИХОД)'!AZ35-B55</f>
        <v>101.2</v>
      </c>
      <c r="Z55" s="38">
        <f>'Итог.вед.(ПРИХОД)'!AZ35-B55</f>
        <v>101.2</v>
      </c>
      <c r="AF55" s="156">
        <f t="shared" si="9"/>
        <v>101.2</v>
      </c>
    </row>
    <row r="56" spans="1:32" ht="15.75" hidden="1">
      <c r="A56" s="52" t="str">
        <f>ССЫЛКИ!BA2</f>
        <v>Фарш говяжий</v>
      </c>
      <c r="B56" s="495"/>
      <c r="C56" s="492">
        <f>ССЫЛКИ!BA3</f>
        <v>350</v>
      </c>
      <c r="D56" s="490">
        <f t="shared" si="3"/>
        <v>0</v>
      </c>
      <c r="E56" s="491">
        <f t="shared" si="4"/>
        <v>0</v>
      </c>
      <c r="F56" s="492">
        <f t="shared" si="0"/>
        <v>350</v>
      </c>
      <c r="G56" s="489">
        <f t="shared" si="5"/>
        <v>0</v>
      </c>
      <c r="H56" s="431">
        <f>'2 Итог.вед.(РАСХОД)'!BA35-B56</f>
        <v>0</v>
      </c>
      <c r="I56" s="492">
        <f t="shared" si="1"/>
        <v>350</v>
      </c>
      <c r="J56" s="492">
        <f t="shared" si="6"/>
        <v>0</v>
      </c>
      <c r="K56" s="493">
        <f t="shared" si="7"/>
        <v>0</v>
      </c>
      <c r="L56" s="492">
        <f t="shared" si="2"/>
        <v>350</v>
      </c>
      <c r="M56" s="494">
        <f t="shared" si="8"/>
        <v>0</v>
      </c>
      <c r="Q56" t="s">
        <v>145</v>
      </c>
      <c r="T56" s="45" t="s">
        <v>221</v>
      </c>
      <c r="V56" s="103"/>
      <c r="W56" s="38">
        <f>'Итог.вед.(ПРИХОД)'!BA35-B56</f>
        <v>0</v>
      </c>
      <c r="Z56" s="38">
        <f>'Итог.вед.(ПРИХОД)'!BA35-B56</f>
        <v>0</v>
      </c>
      <c r="AF56" s="156">
        <f t="shared" si="9"/>
        <v>0</v>
      </c>
    </row>
    <row r="57" spans="1:32" ht="15.75" hidden="1">
      <c r="A57" s="52" t="str">
        <f>ССЫЛКИ!BB2</f>
        <v>Баклажаны свежие</v>
      </c>
      <c r="B57" s="495"/>
      <c r="C57" s="492">
        <f>ССЫЛКИ!BB3</f>
        <v>50</v>
      </c>
      <c r="D57" s="490">
        <f t="shared" si="3"/>
        <v>0</v>
      </c>
      <c r="E57" s="491">
        <f t="shared" si="4"/>
        <v>0</v>
      </c>
      <c r="F57" s="492">
        <f t="shared" si="0"/>
        <v>50</v>
      </c>
      <c r="G57" s="489">
        <f t="shared" si="5"/>
        <v>0</v>
      </c>
      <c r="H57" s="431">
        <f>'2 Итог.вед.(РАСХОД)'!BB35</f>
        <v>0</v>
      </c>
      <c r="I57" s="492">
        <f t="shared" si="1"/>
        <v>50</v>
      </c>
      <c r="J57" s="492">
        <f t="shared" si="6"/>
        <v>0</v>
      </c>
      <c r="K57" s="493">
        <f t="shared" si="7"/>
        <v>0</v>
      </c>
      <c r="L57" s="492">
        <f t="shared" si="2"/>
        <v>50</v>
      </c>
      <c r="M57" s="494">
        <f t="shared" si="8"/>
        <v>0</v>
      </c>
      <c r="Q57" t="s">
        <v>146</v>
      </c>
      <c r="T57" s="45" t="s">
        <v>222</v>
      </c>
      <c r="V57" s="103"/>
      <c r="W57" s="38">
        <f>'Итог.вед.(ПРИХОД)'!BB35-B57</f>
        <v>0</v>
      </c>
      <c r="Z57" s="38">
        <f>'Итог.вед.(ПРИХОД)'!BB35-B57</f>
        <v>0</v>
      </c>
      <c r="AF57" s="156">
        <f t="shared" si="9"/>
        <v>0</v>
      </c>
    </row>
    <row r="58" spans="1:32" ht="15.75">
      <c r="A58" s="52" t="str">
        <f>ССЫЛКИ!BC2</f>
        <v>Грудка куриная</v>
      </c>
      <c r="B58" s="495"/>
      <c r="C58" s="492">
        <f>ССЫЛКИ!BC3</f>
        <v>370</v>
      </c>
      <c r="D58" s="490">
        <f t="shared" si="3"/>
        <v>0</v>
      </c>
      <c r="E58" s="491">
        <f t="shared" si="4"/>
        <v>13</v>
      </c>
      <c r="F58" s="492">
        <f t="shared" si="0"/>
        <v>370</v>
      </c>
      <c r="G58" s="489">
        <f t="shared" si="5"/>
        <v>4810</v>
      </c>
      <c r="H58" s="431">
        <f>'2 Итог.вед.(РАСХОД)'!BC35-B58</f>
        <v>13</v>
      </c>
      <c r="I58" s="492">
        <f t="shared" si="1"/>
        <v>370</v>
      </c>
      <c r="J58" s="492">
        <f t="shared" si="6"/>
        <v>4810</v>
      </c>
      <c r="K58" s="493">
        <f t="shared" si="7"/>
        <v>0</v>
      </c>
      <c r="L58" s="492">
        <f t="shared" si="2"/>
        <v>370</v>
      </c>
      <c r="M58" s="494">
        <f t="shared" si="8"/>
        <v>0</v>
      </c>
      <c r="Q58" t="s">
        <v>147</v>
      </c>
      <c r="T58" s="45" t="s">
        <v>223</v>
      </c>
      <c r="V58" s="103"/>
      <c r="W58" s="38">
        <f>'Итог.вед.(ПРИХОД)'!BC35-B58</f>
        <v>13</v>
      </c>
      <c r="Z58" s="38">
        <f>'Итог.вед.(ПРИХОД)'!BC35-B58</f>
        <v>13</v>
      </c>
      <c r="AF58" s="156">
        <f t="shared" si="9"/>
        <v>13</v>
      </c>
    </row>
    <row r="59" spans="1:32" ht="15.75" hidden="1">
      <c r="A59" s="52" t="str">
        <f>ССЫЛКИ!BD2</f>
        <v xml:space="preserve">Перец болгарский </v>
      </c>
      <c r="B59" s="495"/>
      <c r="C59" s="492">
        <f>ССЫЛКИ!BD3</f>
        <v>55</v>
      </c>
      <c r="D59" s="490">
        <f t="shared" si="3"/>
        <v>0</v>
      </c>
      <c r="E59" s="491">
        <f t="shared" si="4"/>
        <v>0</v>
      </c>
      <c r="F59" s="492">
        <f t="shared" si="0"/>
        <v>55</v>
      </c>
      <c r="G59" s="489">
        <f t="shared" si="5"/>
        <v>0</v>
      </c>
      <c r="H59" s="431">
        <f>'2 Итог.вед.(РАСХОД)'!BD35</f>
        <v>0</v>
      </c>
      <c r="I59" s="492">
        <f t="shared" si="1"/>
        <v>55</v>
      </c>
      <c r="J59" s="492">
        <f t="shared" si="6"/>
        <v>0</v>
      </c>
      <c r="K59" s="493">
        <f t="shared" si="7"/>
        <v>0</v>
      </c>
      <c r="L59" s="492">
        <f t="shared" si="2"/>
        <v>55</v>
      </c>
      <c r="M59" s="494">
        <f t="shared" si="8"/>
        <v>0</v>
      </c>
      <c r="Q59" t="s">
        <v>148</v>
      </c>
      <c r="T59" s="45" t="s">
        <v>224</v>
      </c>
      <c r="V59" s="103"/>
      <c r="W59" s="38">
        <f>'Итог.вед.(ПРИХОД)'!BD35-B59</f>
        <v>0</v>
      </c>
      <c r="Z59" s="38">
        <f>'Итог.вед.(ПРИХОД)'!BD35-B59</f>
        <v>0</v>
      </c>
      <c r="AF59" s="156">
        <f t="shared" si="9"/>
        <v>0</v>
      </c>
    </row>
    <row r="60" spans="1:32" ht="15.75" hidden="1">
      <c r="A60" s="52" t="str">
        <f>ССЫЛКИ!BE2</f>
        <v xml:space="preserve">Зелень разная </v>
      </c>
      <c r="B60" s="495"/>
      <c r="C60" s="492">
        <f>ССЫЛКИ!BE3</f>
        <v>450</v>
      </c>
      <c r="D60" s="490">
        <f t="shared" si="3"/>
        <v>0</v>
      </c>
      <c r="E60" s="491">
        <f t="shared" si="4"/>
        <v>0</v>
      </c>
      <c r="F60" s="492">
        <f t="shared" si="0"/>
        <v>450</v>
      </c>
      <c r="G60" s="489">
        <f t="shared" si="5"/>
        <v>0</v>
      </c>
      <c r="H60" s="431">
        <f>'2 Итог.вед.(РАСХОД)'!BE35</f>
        <v>0</v>
      </c>
      <c r="I60" s="492">
        <f t="shared" si="1"/>
        <v>450</v>
      </c>
      <c r="J60" s="492">
        <f t="shared" si="6"/>
        <v>0</v>
      </c>
      <c r="K60" s="493">
        <f t="shared" si="7"/>
        <v>0</v>
      </c>
      <c r="L60" s="492">
        <f t="shared" si="2"/>
        <v>450</v>
      </c>
      <c r="M60" s="494">
        <f t="shared" si="8"/>
        <v>0</v>
      </c>
      <c r="Q60" t="s">
        <v>149</v>
      </c>
      <c r="T60" s="45" t="s">
        <v>225</v>
      </c>
      <c r="V60" s="103"/>
      <c r="W60" s="38">
        <f>'Итог.вед.(ПРИХОД)'!BE35-B60</f>
        <v>0</v>
      </c>
      <c r="Z60" s="38">
        <f>'Итог.вед.(ПРИХОД)'!BE35-B60</f>
        <v>0</v>
      </c>
      <c r="AF60" s="156">
        <f t="shared" si="9"/>
        <v>0</v>
      </c>
    </row>
    <row r="61" spans="1:32" ht="15.75">
      <c r="A61" s="52" t="str">
        <f>ССЫЛКИ!BF2</f>
        <v>Котлета куриная полуфаб-т (кг)</v>
      </c>
      <c r="B61" s="495"/>
      <c r="C61" s="492">
        <f>ССЫЛКИ!BF3</f>
        <v>440</v>
      </c>
      <c r="D61" s="490">
        <f t="shared" si="3"/>
        <v>0</v>
      </c>
      <c r="E61" s="491">
        <f t="shared" si="4"/>
        <v>60</v>
      </c>
      <c r="F61" s="492">
        <f t="shared" si="0"/>
        <v>440</v>
      </c>
      <c r="G61" s="489">
        <f t="shared" si="5"/>
        <v>26400</v>
      </c>
      <c r="H61" s="431">
        <f>'2 Итог.вед.(РАСХОД)'!BF35</f>
        <v>60</v>
      </c>
      <c r="I61" s="492">
        <f t="shared" si="1"/>
        <v>440</v>
      </c>
      <c r="J61" s="492">
        <f t="shared" si="6"/>
        <v>26400</v>
      </c>
      <c r="K61" s="493">
        <f t="shared" si="7"/>
        <v>0</v>
      </c>
      <c r="L61" s="492">
        <f t="shared" si="2"/>
        <v>440</v>
      </c>
      <c r="M61" s="494">
        <f t="shared" si="8"/>
        <v>0</v>
      </c>
      <c r="Q61" t="s">
        <v>150</v>
      </c>
      <c r="T61" s="45" t="s">
        <v>226</v>
      </c>
      <c r="V61" s="103"/>
      <c r="W61" s="38">
        <f>'Итог.вед.(ПРИХОД)'!BF35-B61</f>
        <v>60</v>
      </c>
      <c r="Z61" s="38">
        <f>'Итог.вед.(ПРИХОД)'!BF35-B61</f>
        <v>60</v>
      </c>
      <c r="AF61" s="156">
        <f t="shared" si="9"/>
        <v>60</v>
      </c>
    </row>
    <row r="62" spans="1:32" ht="15.75">
      <c r="A62" s="52" t="str">
        <f>ССЫЛКИ!BG2</f>
        <v>Капуста</v>
      </c>
      <c r="B62" s="495"/>
      <c r="C62" s="492">
        <f>ССЫЛКИ!BG3</f>
        <v>46</v>
      </c>
      <c r="D62" s="490">
        <f t="shared" si="3"/>
        <v>0</v>
      </c>
      <c r="E62" s="491">
        <f t="shared" si="4"/>
        <v>19.3</v>
      </c>
      <c r="F62" s="492">
        <f t="shared" si="0"/>
        <v>46</v>
      </c>
      <c r="G62" s="489">
        <f t="shared" si="5"/>
        <v>887.8</v>
      </c>
      <c r="H62" s="431">
        <f>'2 Итог.вед.(РАСХОД)'!BG35</f>
        <v>19.3</v>
      </c>
      <c r="I62" s="492">
        <f t="shared" si="1"/>
        <v>46</v>
      </c>
      <c r="J62" s="492">
        <f t="shared" si="6"/>
        <v>887.8</v>
      </c>
      <c r="K62" s="493">
        <f t="shared" si="7"/>
        <v>0</v>
      </c>
      <c r="L62" s="492">
        <f t="shared" si="2"/>
        <v>46</v>
      </c>
      <c r="M62" s="494">
        <f t="shared" si="8"/>
        <v>0</v>
      </c>
      <c r="Q62" t="s">
        <v>151</v>
      </c>
      <c r="T62" s="45" t="s">
        <v>227</v>
      </c>
      <c r="V62" s="103"/>
      <c r="W62" s="38">
        <f>'Итог.вед.(ПРИХОД)'!BG35-B62</f>
        <v>19.3</v>
      </c>
      <c r="Z62" s="38">
        <f>'Итог.вед.(ПРИХОД)'!BG35-B62</f>
        <v>19.3</v>
      </c>
      <c r="AF62" s="156">
        <f t="shared" si="9"/>
        <v>19.3</v>
      </c>
    </row>
    <row r="63" spans="1:32" ht="15.75">
      <c r="A63" s="52" t="str">
        <f>ССЫЛКИ!BH2</f>
        <v>Картофель</v>
      </c>
      <c r="B63" s="495"/>
      <c r="C63" s="492">
        <f>ССЫЛКИ!BH3</f>
        <v>46</v>
      </c>
      <c r="D63" s="490">
        <f t="shared" si="3"/>
        <v>0</v>
      </c>
      <c r="E63" s="491">
        <f t="shared" si="4"/>
        <v>186</v>
      </c>
      <c r="F63" s="492">
        <f t="shared" si="0"/>
        <v>46</v>
      </c>
      <c r="G63" s="489">
        <f t="shared" si="5"/>
        <v>8556</v>
      </c>
      <c r="H63" s="431">
        <f>'2 Итог.вед.(РАСХОД)'!BH35</f>
        <v>186</v>
      </c>
      <c r="I63" s="492">
        <f t="shared" si="1"/>
        <v>46</v>
      </c>
      <c r="J63" s="492">
        <f t="shared" si="6"/>
        <v>8556</v>
      </c>
      <c r="K63" s="493">
        <f t="shared" si="7"/>
        <v>0</v>
      </c>
      <c r="L63" s="492">
        <f t="shared" si="2"/>
        <v>46</v>
      </c>
      <c r="M63" s="494">
        <f t="shared" si="8"/>
        <v>0</v>
      </c>
      <c r="Q63" t="s">
        <v>152</v>
      </c>
      <c r="T63" s="45" t="s">
        <v>228</v>
      </c>
      <c r="V63" s="103"/>
      <c r="W63" s="38">
        <f>'Итог.вед.(ПРИХОД)'!BH35-B63</f>
        <v>186</v>
      </c>
      <c r="Z63" s="38">
        <f>'Итог.вед.(ПРИХОД)'!BH35-B63</f>
        <v>186</v>
      </c>
      <c r="AF63" s="156">
        <f t="shared" si="9"/>
        <v>186</v>
      </c>
    </row>
    <row r="64" spans="1:32" ht="15.75">
      <c r="A64" s="52" t="str">
        <f>ССЫЛКИ!BI2</f>
        <v>Лук репчатый</v>
      </c>
      <c r="B64" s="495"/>
      <c r="C64" s="492">
        <f>ССЫЛКИ!BI3</f>
        <v>35</v>
      </c>
      <c r="D64" s="490">
        <f t="shared" si="3"/>
        <v>0</v>
      </c>
      <c r="E64" s="491">
        <f t="shared" si="4"/>
        <v>26.9</v>
      </c>
      <c r="F64" s="492">
        <f t="shared" si="0"/>
        <v>35</v>
      </c>
      <c r="G64" s="489">
        <f t="shared" si="5"/>
        <v>941.5</v>
      </c>
      <c r="H64" s="431">
        <f>'2 Итог.вед.(РАСХОД)'!BI35</f>
        <v>26.9</v>
      </c>
      <c r="I64" s="492">
        <f t="shared" si="1"/>
        <v>35</v>
      </c>
      <c r="J64" s="492">
        <f t="shared" si="6"/>
        <v>941.5</v>
      </c>
      <c r="K64" s="493">
        <f t="shared" si="7"/>
        <v>0</v>
      </c>
      <c r="L64" s="492">
        <f t="shared" si="2"/>
        <v>35</v>
      </c>
      <c r="M64" s="494">
        <f t="shared" si="8"/>
        <v>0</v>
      </c>
      <c r="Q64" t="s">
        <v>153</v>
      </c>
      <c r="T64" s="45" t="s">
        <v>229</v>
      </c>
      <c r="V64" s="103"/>
      <c r="W64" s="38">
        <f>'Итог.вед.(ПРИХОД)'!BI35-B64</f>
        <v>26.9</v>
      </c>
      <c r="Z64" s="38">
        <f>'Итог.вед.(ПРИХОД)'!BI35-B64</f>
        <v>26.9</v>
      </c>
      <c r="AF64" s="156">
        <f t="shared" si="9"/>
        <v>26.9</v>
      </c>
    </row>
    <row r="65" spans="1:32" ht="15.75">
      <c r="A65" s="52" t="str">
        <f>ССЫЛКИ!BJ2</f>
        <v>Морковь</v>
      </c>
      <c r="B65" s="495"/>
      <c r="C65" s="492">
        <f>ССЫЛКИ!BJ3</f>
        <v>60</v>
      </c>
      <c r="D65" s="490">
        <f t="shared" si="3"/>
        <v>0</v>
      </c>
      <c r="E65" s="491">
        <f t="shared" si="4"/>
        <v>35.4</v>
      </c>
      <c r="F65" s="492">
        <f t="shared" si="0"/>
        <v>60</v>
      </c>
      <c r="G65" s="489">
        <f t="shared" si="5"/>
        <v>2124</v>
      </c>
      <c r="H65" s="431">
        <f>'2 Итог.вед.(РАСХОД)'!BJ35</f>
        <v>35.4</v>
      </c>
      <c r="I65" s="492">
        <f t="shared" si="1"/>
        <v>60</v>
      </c>
      <c r="J65" s="492">
        <f t="shared" si="6"/>
        <v>2124</v>
      </c>
      <c r="K65" s="493">
        <f t="shared" si="7"/>
        <v>0</v>
      </c>
      <c r="L65" s="492">
        <f t="shared" si="2"/>
        <v>60</v>
      </c>
      <c r="M65" s="494">
        <f t="shared" si="8"/>
        <v>0</v>
      </c>
      <c r="Q65" t="s">
        <v>154</v>
      </c>
      <c r="T65" s="45" t="s">
        <v>230</v>
      </c>
      <c r="V65" s="103"/>
      <c r="W65" s="38">
        <f>'Итог.вед.(ПРИХОД)'!BJ35-B65</f>
        <v>35.4</v>
      </c>
      <c r="Z65" s="38">
        <f>'Итог.вед.(ПРИХОД)'!BJ35-B65</f>
        <v>35.4</v>
      </c>
      <c r="AF65" s="156">
        <f t="shared" si="9"/>
        <v>35.4</v>
      </c>
    </row>
    <row r="66" spans="1:32" ht="15.75" hidden="1">
      <c r="A66" s="52" t="str">
        <f>ССЫЛКИ!BK2</f>
        <v>Огурцы свежие</v>
      </c>
      <c r="B66" s="495"/>
      <c r="C66" s="492">
        <f>ССЫЛКИ!BK3</f>
        <v>78</v>
      </c>
      <c r="D66" s="490">
        <f t="shared" si="3"/>
        <v>0</v>
      </c>
      <c r="E66" s="491">
        <f t="shared" si="4"/>
        <v>0</v>
      </c>
      <c r="F66" s="492">
        <f t="shared" si="0"/>
        <v>78</v>
      </c>
      <c r="G66" s="489">
        <f t="shared" si="5"/>
        <v>0</v>
      </c>
      <c r="H66" s="431">
        <f>'2 Итог.вед.(РАСХОД)'!BK35</f>
        <v>0</v>
      </c>
      <c r="I66" s="492">
        <f t="shared" si="1"/>
        <v>78</v>
      </c>
      <c r="J66" s="492">
        <f t="shared" si="6"/>
        <v>0</v>
      </c>
      <c r="K66" s="493">
        <f t="shared" si="7"/>
        <v>0</v>
      </c>
      <c r="L66" s="492">
        <f t="shared" si="2"/>
        <v>78</v>
      </c>
      <c r="M66" s="494">
        <f t="shared" si="8"/>
        <v>0</v>
      </c>
      <c r="Q66" t="s">
        <v>155</v>
      </c>
      <c r="T66" s="45" t="s">
        <v>231</v>
      </c>
      <c r="V66" s="103"/>
      <c r="W66" s="38">
        <f>'Итог.вед.(ПРИХОД)'!BK35-B66</f>
        <v>0</v>
      </c>
      <c r="Z66" s="38">
        <f>'Итог.вед.(ПРИХОД)'!BK35-B66</f>
        <v>0</v>
      </c>
      <c r="AF66" s="156">
        <f t="shared" si="9"/>
        <v>0</v>
      </c>
    </row>
    <row r="67" spans="1:32" ht="15.75" hidden="1">
      <c r="A67" s="52" t="str">
        <f>ССЫЛКИ!BL2</f>
        <v xml:space="preserve">Помидоры свежие </v>
      </c>
      <c r="B67" s="495"/>
      <c r="C67" s="492">
        <f>ССЫЛКИ!BL3</f>
        <v>110</v>
      </c>
      <c r="D67" s="490">
        <f t="shared" si="3"/>
        <v>0</v>
      </c>
      <c r="E67" s="491">
        <f t="shared" si="4"/>
        <v>0</v>
      </c>
      <c r="F67" s="492">
        <f t="shared" si="0"/>
        <v>110</v>
      </c>
      <c r="G67" s="489">
        <f t="shared" si="5"/>
        <v>0</v>
      </c>
      <c r="H67" s="431">
        <f>'2 Итог.вед.(РАСХОД)'!BL35</f>
        <v>0</v>
      </c>
      <c r="I67" s="492">
        <f t="shared" si="1"/>
        <v>110</v>
      </c>
      <c r="J67" s="492">
        <f t="shared" si="6"/>
        <v>0</v>
      </c>
      <c r="K67" s="493">
        <f t="shared" si="7"/>
        <v>0</v>
      </c>
      <c r="L67" s="492">
        <f t="shared" si="2"/>
        <v>110</v>
      </c>
      <c r="M67" s="494">
        <f t="shared" si="8"/>
        <v>0</v>
      </c>
      <c r="Q67" t="s">
        <v>156</v>
      </c>
      <c r="T67" s="45" t="s">
        <v>232</v>
      </c>
      <c r="V67" s="103"/>
      <c r="W67" s="38">
        <f>'Итог.вед.(ПРИХОД)'!BL35-B67</f>
        <v>0</v>
      </c>
      <c r="Z67" s="38">
        <f>'Итог.вед.(ПРИХОД)'!BL35-B67</f>
        <v>0</v>
      </c>
      <c r="AF67" s="156">
        <f t="shared" si="9"/>
        <v>0</v>
      </c>
    </row>
    <row r="68" spans="1:32" ht="15.75">
      <c r="A68" s="52" t="str">
        <f>ССЫЛКИ!BM2</f>
        <v>Свекла столовая</v>
      </c>
      <c r="B68" s="495"/>
      <c r="C68" s="492">
        <f>ССЫЛКИ!BM3</f>
        <v>53</v>
      </c>
      <c r="D68" s="490">
        <f t="shared" si="3"/>
        <v>0</v>
      </c>
      <c r="E68" s="491">
        <f t="shared" si="4"/>
        <v>13.4</v>
      </c>
      <c r="F68" s="492">
        <f t="shared" si="0"/>
        <v>53</v>
      </c>
      <c r="G68" s="489">
        <f t="shared" si="5"/>
        <v>710.2</v>
      </c>
      <c r="H68" s="431">
        <f>'2 Итог.вед.(РАСХОД)'!BM35</f>
        <v>13.4</v>
      </c>
      <c r="I68" s="492">
        <f t="shared" si="1"/>
        <v>53</v>
      </c>
      <c r="J68" s="492">
        <f t="shared" si="6"/>
        <v>710.2</v>
      </c>
      <c r="K68" s="493">
        <f t="shared" si="7"/>
        <v>0</v>
      </c>
      <c r="L68" s="492">
        <f t="shared" si="2"/>
        <v>53</v>
      </c>
      <c r="M68" s="494">
        <f t="shared" si="8"/>
        <v>0</v>
      </c>
      <c r="Q68" t="s">
        <v>157</v>
      </c>
      <c r="T68" s="45" t="s">
        <v>233</v>
      </c>
      <c r="V68" s="103"/>
      <c r="W68" s="38">
        <f>'Итог.вед.(ПРИХОД)'!BM35-B68</f>
        <v>13.4</v>
      </c>
      <c r="Z68" s="38">
        <f>'Итог.вед.(ПРИХОД)'!BM35-B68</f>
        <v>13.4</v>
      </c>
      <c r="AF68" s="156">
        <f t="shared" si="9"/>
        <v>13.4</v>
      </c>
    </row>
    <row r="69" spans="1:32" ht="15.75">
      <c r="A69" s="52" t="str">
        <f>ССЫЛКИ!BN2</f>
        <v>Вареники полуфаб-т (кг)</v>
      </c>
      <c r="B69" s="495"/>
      <c r="C69" s="492">
        <f>ССЫЛКИ!BN3</f>
        <v>200</v>
      </c>
      <c r="D69" s="490">
        <f t="shared" si="3"/>
        <v>0</v>
      </c>
      <c r="E69" s="491">
        <f t="shared" si="4"/>
        <v>80</v>
      </c>
      <c r="F69" s="492">
        <f t="shared" si="0"/>
        <v>200</v>
      </c>
      <c r="G69" s="489">
        <f t="shared" si="5"/>
        <v>16000</v>
      </c>
      <c r="H69" s="431">
        <f>'2 Итог.вед.(РАСХОД)'!BN35</f>
        <v>80</v>
      </c>
      <c r="I69" s="492">
        <f t="shared" si="1"/>
        <v>200</v>
      </c>
      <c r="J69" s="492">
        <f t="shared" si="6"/>
        <v>16000</v>
      </c>
      <c r="K69" s="493">
        <f t="shared" si="7"/>
        <v>0</v>
      </c>
      <c r="L69" s="492">
        <f t="shared" si="2"/>
        <v>200</v>
      </c>
      <c r="M69" s="494">
        <f t="shared" si="8"/>
        <v>0</v>
      </c>
      <c r="Q69" t="s">
        <v>158</v>
      </c>
      <c r="T69" s="45" t="s">
        <v>234</v>
      </c>
      <c r="V69" s="103"/>
      <c r="W69" s="38">
        <f>'Итог.вед.(ПРИХОД)'!BN35-B69</f>
        <v>80</v>
      </c>
      <c r="Z69" s="38">
        <f>'Итог.вед.(ПРИХОД)'!BN35-B69</f>
        <v>80</v>
      </c>
      <c r="AF69" s="156">
        <f t="shared" si="9"/>
        <v>80</v>
      </c>
    </row>
    <row r="70" spans="1:32" ht="15.75" hidden="1">
      <c r="A70" s="52" t="str">
        <f>ССЫЛКИ!BO2</f>
        <v>Апельсины</v>
      </c>
      <c r="B70" s="495"/>
      <c r="C70" s="492">
        <f>ССЫЛКИ!BO3</f>
        <v>200</v>
      </c>
      <c r="D70" s="490">
        <f t="shared" ref="D70:D79" si="10">ROUND((C70*B70),2)</f>
        <v>0</v>
      </c>
      <c r="E70" s="491">
        <f t="shared" ref="E70:E75" si="11">AF70</f>
        <v>0</v>
      </c>
      <c r="F70" s="492">
        <f t="shared" si="0"/>
        <v>200</v>
      </c>
      <c r="G70" s="489">
        <f t="shared" ref="G70:G79" si="12">ROUND((E70*F70),2)</f>
        <v>0</v>
      </c>
      <c r="H70" s="431">
        <f>'2 Итог.вед.(РАСХОД)'!BO35</f>
        <v>0</v>
      </c>
      <c r="I70" s="492">
        <f t="shared" si="1"/>
        <v>200</v>
      </c>
      <c r="J70" s="492">
        <f t="shared" ref="J70:J79" si="13">ROUND((H70*I70),2)</f>
        <v>0</v>
      </c>
      <c r="K70" s="493">
        <f t="shared" ref="K70:K79" si="14">(E70+B70)-H70</f>
        <v>0</v>
      </c>
      <c r="L70" s="492">
        <f t="shared" si="2"/>
        <v>200</v>
      </c>
      <c r="M70" s="494">
        <f t="shared" ref="M70:M75" si="15">ROUND((L70*K70),2)</f>
        <v>0</v>
      </c>
      <c r="Q70" t="s">
        <v>159</v>
      </c>
      <c r="T70" s="45" t="s">
        <v>235</v>
      </c>
      <c r="V70" s="103"/>
      <c r="W70" s="38">
        <f>'Итог.вед.(ПРИХОД)'!BO35-B70</f>
        <v>0</v>
      </c>
      <c r="Z70" s="38">
        <f>'Итог.вед.(ПРИХОД)'!BO35-B70</f>
        <v>0</v>
      </c>
      <c r="AF70" s="156">
        <f t="shared" ref="AF70:AF79" si="16">IF(W70&gt;0,Z70,0)</f>
        <v>0</v>
      </c>
    </row>
    <row r="71" spans="1:32" ht="15.75" hidden="1">
      <c r="A71" s="52" t="str">
        <f>ССЫЛКИ!BP2</f>
        <v>Бананы</v>
      </c>
      <c r="B71" s="495"/>
      <c r="C71" s="492">
        <f>ССЫЛКИ!BP3</f>
        <v>165</v>
      </c>
      <c r="D71" s="490">
        <f t="shared" si="10"/>
        <v>0</v>
      </c>
      <c r="E71" s="491">
        <f t="shared" si="11"/>
        <v>0</v>
      </c>
      <c r="F71" s="492">
        <f t="shared" si="0"/>
        <v>165</v>
      </c>
      <c r="G71" s="489">
        <f t="shared" si="12"/>
        <v>0</v>
      </c>
      <c r="H71" s="431">
        <f>'2 Итог.вед.(РАСХОД)'!BP35</f>
        <v>0</v>
      </c>
      <c r="I71" s="492">
        <f t="shared" si="1"/>
        <v>165</v>
      </c>
      <c r="J71" s="492">
        <f t="shared" si="13"/>
        <v>0</v>
      </c>
      <c r="K71" s="493">
        <f t="shared" si="14"/>
        <v>0</v>
      </c>
      <c r="L71" s="492">
        <f t="shared" si="2"/>
        <v>165</v>
      </c>
      <c r="M71" s="494">
        <f t="shared" si="15"/>
        <v>0</v>
      </c>
      <c r="Q71" t="s">
        <v>160</v>
      </c>
      <c r="T71" s="45" t="s">
        <v>236</v>
      </c>
      <c r="V71" s="103"/>
      <c r="W71" s="38">
        <f>'Итог.вед.(ПРИХОД)'!BP35-B71</f>
        <v>0</v>
      </c>
      <c r="Z71" s="38">
        <f>'Итог.вед.(ПРИХОД)'!BP35-B71</f>
        <v>0</v>
      </c>
      <c r="AF71" s="156">
        <f t="shared" si="16"/>
        <v>0</v>
      </c>
    </row>
    <row r="72" spans="1:32" ht="15.75" hidden="1">
      <c r="A72" s="52" t="str">
        <f>ССЫЛКИ!BQ2</f>
        <v>Груши</v>
      </c>
      <c r="B72" s="495"/>
      <c r="C72" s="492">
        <f>ССЫЛКИ!BQ3</f>
        <v>190</v>
      </c>
      <c r="D72" s="490">
        <f t="shared" si="10"/>
        <v>0</v>
      </c>
      <c r="E72" s="491">
        <f t="shared" si="11"/>
        <v>0</v>
      </c>
      <c r="F72" s="492">
        <f t="shared" si="0"/>
        <v>190</v>
      </c>
      <c r="G72" s="489">
        <f t="shared" si="12"/>
        <v>0</v>
      </c>
      <c r="H72" s="431">
        <f>'2 Итог.вед.(РАСХОД)'!BQ35</f>
        <v>0</v>
      </c>
      <c r="I72" s="492">
        <f t="shared" si="1"/>
        <v>190</v>
      </c>
      <c r="J72" s="492">
        <f t="shared" si="13"/>
        <v>0</v>
      </c>
      <c r="K72" s="493">
        <f t="shared" si="14"/>
        <v>0</v>
      </c>
      <c r="L72" s="492">
        <f t="shared" si="2"/>
        <v>190</v>
      </c>
      <c r="M72" s="494">
        <f t="shared" si="15"/>
        <v>0</v>
      </c>
      <c r="Q72" t="s">
        <v>161</v>
      </c>
      <c r="T72" s="45" t="s">
        <v>237</v>
      </c>
      <c r="V72" s="103"/>
      <c r="W72" s="38">
        <f>'Итог.вед.(ПРИХОД)'!BQ35-B72</f>
        <v>0</v>
      </c>
      <c r="Z72" s="38">
        <f>'Итог.вед.(ПРИХОД)'!BQ35-B72</f>
        <v>0</v>
      </c>
      <c r="AF72" s="156">
        <f t="shared" si="16"/>
        <v>0</v>
      </c>
    </row>
    <row r="73" spans="1:32" ht="15.75" hidden="1">
      <c r="A73" s="52" t="str">
        <f>ССЫЛКИ!BR2</f>
        <v>Лимонная кислота</v>
      </c>
      <c r="B73" s="495"/>
      <c r="C73" s="492">
        <f>ССЫЛКИ!BR3</f>
        <v>300</v>
      </c>
      <c r="D73" s="490">
        <f t="shared" si="10"/>
        <v>0</v>
      </c>
      <c r="E73" s="491">
        <f t="shared" si="11"/>
        <v>0</v>
      </c>
      <c r="F73" s="492">
        <f t="shared" si="0"/>
        <v>300</v>
      </c>
      <c r="G73" s="489">
        <f t="shared" si="12"/>
        <v>0</v>
      </c>
      <c r="H73" s="431">
        <f>'2 Итог.вед.(РАСХОД)'!BR35-B73</f>
        <v>0</v>
      </c>
      <c r="I73" s="492">
        <f t="shared" si="1"/>
        <v>300</v>
      </c>
      <c r="J73" s="492">
        <f t="shared" si="13"/>
        <v>0</v>
      </c>
      <c r="K73" s="493">
        <f t="shared" si="14"/>
        <v>0</v>
      </c>
      <c r="L73" s="492">
        <f t="shared" si="2"/>
        <v>300</v>
      </c>
      <c r="M73" s="494">
        <f t="shared" si="15"/>
        <v>0</v>
      </c>
      <c r="Q73" t="s">
        <v>162</v>
      </c>
      <c r="T73" s="45" t="s">
        <v>238</v>
      </c>
      <c r="V73" s="103"/>
      <c r="W73" s="38">
        <f>'Итог.вед.(ПРИХОД)'!BR35-B73</f>
        <v>0</v>
      </c>
      <c r="Z73" s="38">
        <f>'Итог.вед.(ПРИХОД)'!BR35-B73</f>
        <v>0</v>
      </c>
      <c r="AF73" s="156">
        <f t="shared" si="16"/>
        <v>0</v>
      </c>
    </row>
    <row r="74" spans="1:32" ht="15.75" hidden="1">
      <c r="A74" s="52" t="str">
        <f>ССЫЛКИ!BS2</f>
        <v>Мандарины</v>
      </c>
      <c r="B74" s="495"/>
      <c r="C74" s="492">
        <f>ССЫЛКИ!BS3</f>
        <v>150</v>
      </c>
      <c r="D74" s="490">
        <f t="shared" si="10"/>
        <v>0</v>
      </c>
      <c r="E74" s="491">
        <f t="shared" si="11"/>
        <v>0</v>
      </c>
      <c r="F74" s="492">
        <f t="shared" si="0"/>
        <v>150</v>
      </c>
      <c r="G74" s="489">
        <f t="shared" si="12"/>
        <v>0</v>
      </c>
      <c r="H74" s="431">
        <f>'2 Итог.вед.(РАСХОД)'!BS35</f>
        <v>0</v>
      </c>
      <c r="I74" s="492">
        <f t="shared" si="1"/>
        <v>150</v>
      </c>
      <c r="J74" s="492">
        <f t="shared" si="13"/>
        <v>0</v>
      </c>
      <c r="K74" s="493">
        <f t="shared" si="14"/>
        <v>0</v>
      </c>
      <c r="L74" s="492">
        <f t="shared" si="2"/>
        <v>150</v>
      </c>
      <c r="M74" s="494">
        <f t="shared" si="15"/>
        <v>0</v>
      </c>
      <c r="Q74" t="s">
        <v>163</v>
      </c>
      <c r="T74" s="45" t="s">
        <v>239</v>
      </c>
      <c r="V74" s="103"/>
      <c r="W74" s="38">
        <f>'Итог.вед.(ПРИХОД)'!BS35-B74</f>
        <v>0</v>
      </c>
      <c r="Z74" s="38">
        <f>'Итог.вед.(ПРИХОД)'!BS35-B74</f>
        <v>0</v>
      </c>
      <c r="AF74" s="156">
        <f t="shared" si="16"/>
        <v>0</v>
      </c>
    </row>
    <row r="75" spans="1:32" ht="15.75">
      <c r="A75" s="52" t="str">
        <f>ССЫЛКИ!BT2</f>
        <v>Яблоки</v>
      </c>
      <c r="B75" s="495"/>
      <c r="C75" s="492">
        <f>ССЫЛКИ!BT3</f>
        <v>110</v>
      </c>
      <c r="D75" s="490">
        <f t="shared" si="10"/>
        <v>0</v>
      </c>
      <c r="E75" s="491">
        <f t="shared" si="11"/>
        <v>266.76</v>
      </c>
      <c r="F75" s="492">
        <f t="shared" si="0"/>
        <v>110</v>
      </c>
      <c r="G75" s="489">
        <f t="shared" si="12"/>
        <v>29343.599999999999</v>
      </c>
      <c r="H75" s="431">
        <f>'2 Итог.вед.(РАСХОД)'!BT35</f>
        <v>266.76</v>
      </c>
      <c r="I75" s="492">
        <f t="shared" si="1"/>
        <v>110</v>
      </c>
      <c r="J75" s="492">
        <f t="shared" si="13"/>
        <v>29343.599999999999</v>
      </c>
      <c r="K75" s="493">
        <f t="shared" si="14"/>
        <v>0</v>
      </c>
      <c r="L75" s="492">
        <f t="shared" si="2"/>
        <v>110</v>
      </c>
      <c r="M75" s="494">
        <f t="shared" si="15"/>
        <v>0</v>
      </c>
      <c r="Q75" t="s">
        <v>164</v>
      </c>
      <c r="T75" s="45" t="s">
        <v>240</v>
      </c>
      <c r="V75" s="103"/>
      <c r="W75" s="38">
        <f>'Итог.вед.(ПРИХОД)'!BT35-B75</f>
        <v>266.76</v>
      </c>
      <c r="Z75" s="38">
        <f>'Итог.вед.(ПРИХОД)'!BT35-B75</f>
        <v>266.76</v>
      </c>
      <c r="AF75" s="156">
        <f t="shared" si="16"/>
        <v>266.76</v>
      </c>
    </row>
    <row r="76" spans="1:32" ht="15.75">
      <c r="A76" s="52" t="str">
        <f>ССЫЛКИ!BU2</f>
        <v>Тефтели куриные</v>
      </c>
      <c r="B76" s="495"/>
      <c r="C76" s="492">
        <f>ССЫЛКИ!BU3</f>
        <v>440</v>
      </c>
      <c r="D76" s="490">
        <f t="shared" si="10"/>
        <v>0</v>
      </c>
      <c r="E76" s="491">
        <f>AF76</f>
        <v>24</v>
      </c>
      <c r="F76" s="492">
        <f t="shared" si="0"/>
        <v>440</v>
      </c>
      <c r="G76" s="489">
        <f t="shared" si="12"/>
        <v>10560</v>
      </c>
      <c r="H76" s="431">
        <f>'2 Итог.вед.(РАСХОД)'!BU35</f>
        <v>24</v>
      </c>
      <c r="I76" s="492">
        <f t="shared" si="1"/>
        <v>440</v>
      </c>
      <c r="J76" s="492">
        <f t="shared" si="13"/>
        <v>10560</v>
      </c>
      <c r="K76" s="493">
        <f t="shared" si="14"/>
        <v>0</v>
      </c>
      <c r="L76" s="492">
        <f t="shared" si="2"/>
        <v>440</v>
      </c>
      <c r="M76" s="494">
        <f>ROUND((L76*K76),2)</f>
        <v>0</v>
      </c>
      <c r="Q76" t="s">
        <v>165</v>
      </c>
      <c r="T76" s="45" t="s">
        <v>241</v>
      </c>
      <c r="V76" s="103"/>
      <c r="W76" s="38">
        <f>'Итог.вед.(ПРИХОД)'!BU35-B76</f>
        <v>24</v>
      </c>
      <c r="Z76" s="38">
        <f>'Итог.вед.(ПРИХОД)'!BU35-B76</f>
        <v>24</v>
      </c>
      <c r="AF76" s="156">
        <f t="shared" si="16"/>
        <v>24</v>
      </c>
    </row>
    <row r="77" spans="1:32" ht="15.75">
      <c r="A77" s="52" t="str">
        <f>ССЫЛКИ!BV2</f>
        <v>Хлеб пшеничный</v>
      </c>
      <c r="B77" s="495"/>
      <c r="C77" s="492">
        <f>ССЫЛКИ!BV3</f>
        <v>58</v>
      </c>
      <c r="D77" s="490">
        <f t="shared" si="10"/>
        <v>0</v>
      </c>
      <c r="E77" s="491">
        <f>AF77</f>
        <v>184</v>
      </c>
      <c r="F77" s="492">
        <f t="shared" si="0"/>
        <v>58</v>
      </c>
      <c r="G77" s="489">
        <f t="shared" si="12"/>
        <v>10672</v>
      </c>
      <c r="H77" s="431">
        <f>'2 Итог.вед.(РАСХОД)'!BV35</f>
        <v>184</v>
      </c>
      <c r="I77" s="492">
        <f t="shared" si="1"/>
        <v>58</v>
      </c>
      <c r="J77" s="492">
        <f t="shared" si="13"/>
        <v>10672</v>
      </c>
      <c r="K77" s="493">
        <f t="shared" si="14"/>
        <v>0</v>
      </c>
      <c r="L77" s="492">
        <f t="shared" si="2"/>
        <v>58</v>
      </c>
      <c r="M77" s="494">
        <f>ROUND((L77*K77),2)</f>
        <v>0</v>
      </c>
      <c r="Q77" t="s">
        <v>166</v>
      </c>
      <c r="T77" s="45" t="s">
        <v>242</v>
      </c>
      <c r="V77" s="103"/>
      <c r="W77" s="38">
        <f>'Итог.вед.(ПРИХОД)'!BV35-B77</f>
        <v>184</v>
      </c>
      <c r="Z77" s="38">
        <f>'Итог.вед.(ПРИХОД)'!BV35-B77</f>
        <v>184</v>
      </c>
      <c r="AF77" s="156">
        <f t="shared" si="16"/>
        <v>184</v>
      </c>
    </row>
    <row r="78" spans="1:32" ht="15.75" hidden="1">
      <c r="A78" s="52" t="str">
        <f>ССЫЛКИ!BW2</f>
        <v>Мини рулеты (бисквитные)</v>
      </c>
      <c r="B78" s="495"/>
      <c r="C78" s="492">
        <f>ССЫЛКИ!BW3</f>
        <v>510</v>
      </c>
      <c r="D78" s="490">
        <f t="shared" si="10"/>
        <v>0</v>
      </c>
      <c r="E78" s="491">
        <f>AF78</f>
        <v>0</v>
      </c>
      <c r="F78" s="492">
        <f t="shared" si="0"/>
        <v>510</v>
      </c>
      <c r="G78" s="489">
        <f t="shared" si="12"/>
        <v>0</v>
      </c>
      <c r="H78" s="431">
        <f>'2 Итог.вед.(РАСХОД)'!BW35</f>
        <v>0</v>
      </c>
      <c r="I78" s="492">
        <f t="shared" si="1"/>
        <v>510</v>
      </c>
      <c r="J78" s="492">
        <f t="shared" si="13"/>
        <v>0</v>
      </c>
      <c r="K78" s="493">
        <f t="shared" si="14"/>
        <v>0</v>
      </c>
      <c r="L78" s="492">
        <f t="shared" si="2"/>
        <v>510</v>
      </c>
      <c r="M78" s="494">
        <f>ROUND((L78*K78),2)</f>
        <v>0</v>
      </c>
      <c r="Q78" t="s">
        <v>167</v>
      </c>
      <c r="T78" s="45" t="s">
        <v>243</v>
      </c>
      <c r="V78" s="103"/>
      <c r="W78" s="38">
        <f>'Итог.вед.(ПРИХОД)'!BW35-B78</f>
        <v>0</v>
      </c>
      <c r="Z78" s="38">
        <f>'Итог.вед.(ПРИХОД)'!BW35-B78</f>
        <v>0</v>
      </c>
      <c r="AF78" s="156">
        <f t="shared" si="16"/>
        <v>0</v>
      </c>
    </row>
    <row r="79" spans="1:32" ht="15.75">
      <c r="A79" s="52" t="str">
        <f>ССЫЛКИ!BX2</f>
        <v>Зефир в шоколаде (кг)</v>
      </c>
      <c r="B79" s="495"/>
      <c r="C79" s="492">
        <f>ССЫЛКИ!BX3</f>
        <v>580</v>
      </c>
      <c r="D79" s="490">
        <f t="shared" si="10"/>
        <v>0</v>
      </c>
      <c r="E79" s="491">
        <f>AF79</f>
        <v>21</v>
      </c>
      <c r="F79" s="492">
        <f t="shared" si="0"/>
        <v>580</v>
      </c>
      <c r="G79" s="489">
        <f t="shared" si="12"/>
        <v>12180</v>
      </c>
      <c r="H79" s="431">
        <f>'2 Итог.вед.(РАСХОД)'!BX35</f>
        <v>21</v>
      </c>
      <c r="I79" s="492">
        <f t="shared" si="1"/>
        <v>580</v>
      </c>
      <c r="J79" s="492">
        <f t="shared" si="13"/>
        <v>12180</v>
      </c>
      <c r="K79" s="493">
        <f t="shared" si="14"/>
        <v>0</v>
      </c>
      <c r="L79" s="492">
        <f t="shared" si="2"/>
        <v>580</v>
      </c>
      <c r="M79" s="494">
        <f>ROUND((L79*K79),2)</f>
        <v>0</v>
      </c>
      <c r="Q79" t="s">
        <v>168</v>
      </c>
      <c r="T79" s="45" t="s">
        <v>244</v>
      </c>
      <c r="V79" s="103"/>
      <c r="W79" s="38">
        <f>'Итог.вед.(ПРИХОД)'!BX35-B79</f>
        <v>21</v>
      </c>
      <c r="Z79" s="38">
        <f>'Итог.вед.(ПРИХОД)'!BX35-B79</f>
        <v>21</v>
      </c>
      <c r="AF79" s="156">
        <f t="shared" si="16"/>
        <v>21</v>
      </c>
    </row>
    <row r="80" spans="1:32" ht="15.75">
      <c r="A80" s="52"/>
      <c r="B80" s="497"/>
      <c r="C80" s="498"/>
      <c r="D80" s="499">
        <f>SUM(D5:D79)</f>
        <v>0</v>
      </c>
      <c r="E80" s="497"/>
      <c r="F80" s="498"/>
      <c r="G80" s="500">
        <f>SUM(G5:G79)</f>
        <v>342332</v>
      </c>
      <c r="H80" s="497"/>
      <c r="I80" s="498"/>
      <c r="J80" s="501">
        <f>SUM(J5:J79)</f>
        <v>342332</v>
      </c>
      <c r="K80" s="493">
        <f>(E80+B80)-H80</f>
        <v>0</v>
      </c>
      <c r="L80" s="502"/>
      <c r="M80" s="499">
        <f>SUM(M5:M79)</f>
        <v>0</v>
      </c>
    </row>
    <row r="81" spans="7:7" hidden="1">
      <c r="G81" s="206">
        <f>SUBTOTAL(109,G5:G79)</f>
        <v>342332</v>
      </c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13" zoomScale="80" zoomScaleNormal="80" workbookViewId="0">
      <selection activeCell="E5" sqref="E5"/>
    </sheetView>
  </sheetViews>
  <sheetFormatPr defaultColWidth="12.625" defaultRowHeight="14.25"/>
  <cols>
    <col min="1" max="1" width="28.25" bestFit="1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2.5" customWidth="1"/>
    <col min="8" max="8" width="9" bestFit="1" customWidth="1"/>
    <col min="9" max="9" width="7.625" customWidth="1"/>
    <col min="10" max="10" width="12.5" customWidth="1"/>
    <col min="11" max="11" width="8.75" bestFit="1" customWidth="1"/>
    <col min="12" max="12" width="7.625" customWidth="1"/>
    <col min="13" max="13" width="11.5" bestFit="1" customWidth="1"/>
    <col min="14" max="30" width="3.375" customWidth="1"/>
    <col min="31" max="33" width="7.625" customWidth="1"/>
  </cols>
  <sheetData>
    <row r="1" spans="1:18" ht="18">
      <c r="A1" s="743" t="s">
        <v>90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8" ht="18.75">
      <c r="A2" s="747" t="str">
        <f>'Автомат. ввод'!N10</f>
        <v>МКОУ " _________________ СОШ"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</row>
    <row r="3" spans="1:18" ht="15">
      <c r="A3" s="66"/>
      <c r="B3" s="745" t="s">
        <v>77</v>
      </c>
      <c r="C3" s="687"/>
      <c r="D3" s="665"/>
      <c r="E3" s="745" t="s">
        <v>88</v>
      </c>
      <c r="F3" s="687"/>
      <c r="G3" s="665"/>
      <c r="H3" s="745" t="s">
        <v>89</v>
      </c>
      <c r="I3" s="687"/>
      <c r="J3" s="665"/>
      <c r="K3" s="745" t="s">
        <v>80</v>
      </c>
      <c r="L3" s="687"/>
      <c r="M3" s="665"/>
      <c r="R3" s="50"/>
    </row>
    <row r="4" spans="1:18" ht="15">
      <c r="A4" s="35"/>
      <c r="B4" s="35" t="s">
        <v>73</v>
      </c>
      <c r="C4" s="57" t="s">
        <v>81</v>
      </c>
      <c r="D4" s="57" t="s">
        <v>82</v>
      </c>
      <c r="E4" s="35" t="s">
        <v>73</v>
      </c>
      <c r="F4" s="57" t="s">
        <v>81</v>
      </c>
      <c r="G4" s="57" t="s">
        <v>82</v>
      </c>
      <c r="H4" s="35" t="s">
        <v>73</v>
      </c>
      <c r="I4" s="51" t="s">
        <v>81</v>
      </c>
      <c r="J4" s="51" t="s">
        <v>82</v>
      </c>
      <c r="K4" s="35" t="s">
        <v>73</v>
      </c>
      <c r="L4" s="51" t="s">
        <v>81</v>
      </c>
      <c r="M4" s="51" t="s">
        <v>82</v>
      </c>
      <c r="Q4" s="50"/>
      <c r="R4" s="50"/>
    </row>
    <row r="5" spans="1:18" ht="15.75">
      <c r="A5" s="52" t="str">
        <f>ССЫЛКИ!B2</f>
        <v>Вермишель</v>
      </c>
      <c r="B5" s="84"/>
      <c r="C5" s="58">
        <f>ССЫЛКИ!B3</f>
        <v>105</v>
      </c>
      <c r="D5" s="59">
        <f t="shared" ref="D5:D79" si="0">C5*B5</f>
        <v>0</v>
      </c>
      <c r="E5" s="45">
        <v>0</v>
      </c>
      <c r="F5" s="58">
        <f t="shared" ref="F5:F79" si="1">C5</f>
        <v>105</v>
      </c>
      <c r="G5" s="59">
        <f t="shared" ref="G5:G79" si="2">E5*F5</f>
        <v>0</v>
      </c>
      <c r="H5" s="45">
        <f>'Итог.вед.(ПРИХОД)'!B35</f>
        <v>11</v>
      </c>
      <c r="I5" s="53">
        <f t="shared" ref="I5:I79" si="3">C5</f>
        <v>105</v>
      </c>
      <c r="J5" s="54">
        <f t="shared" ref="J5:J79" si="4">H5*I5</f>
        <v>1155</v>
      </c>
      <c r="K5" s="90">
        <f>B5+E5-H5</f>
        <v>-11</v>
      </c>
      <c r="L5" s="53">
        <f t="shared" ref="L5:L79" si="5">C5</f>
        <v>105</v>
      </c>
      <c r="M5" s="54">
        <f>L5*K5</f>
        <v>-1155</v>
      </c>
      <c r="Q5" s="50"/>
      <c r="R5" s="50"/>
    </row>
    <row r="6" spans="1:18" ht="15.75">
      <c r="A6" s="52" t="str">
        <f>ССЫЛКИ!C2</f>
        <v>Люля полуфаб-т (кг)</v>
      </c>
      <c r="B6" s="84"/>
      <c r="C6" s="58">
        <f>ССЫЛКИ!C3</f>
        <v>590</v>
      </c>
      <c r="D6" s="59">
        <f t="shared" si="0"/>
        <v>0</v>
      </c>
      <c r="E6" s="45">
        <v>0</v>
      </c>
      <c r="F6" s="58">
        <f t="shared" si="1"/>
        <v>590</v>
      </c>
      <c r="G6" s="59">
        <f t="shared" si="2"/>
        <v>0</v>
      </c>
      <c r="H6" s="45">
        <f>'Итог.вед.(ПРИХОД)'!C35</f>
        <v>24</v>
      </c>
      <c r="I6" s="53">
        <f t="shared" si="3"/>
        <v>590</v>
      </c>
      <c r="J6" s="54">
        <f t="shared" si="4"/>
        <v>14160</v>
      </c>
      <c r="K6" s="90">
        <f t="shared" ref="K6:K68" si="6">B6+E6-H6</f>
        <v>-24</v>
      </c>
      <c r="L6" s="53">
        <f t="shared" si="5"/>
        <v>590</v>
      </c>
      <c r="M6" s="54">
        <f t="shared" ref="M6:M79" si="7">L6*K6</f>
        <v>-14160</v>
      </c>
      <c r="Q6" s="50"/>
      <c r="R6" s="50"/>
    </row>
    <row r="7" spans="1:18" ht="15.75">
      <c r="A7" s="52" t="str">
        <f>ССЫЛКИ!D2</f>
        <v>Котлета говяжья полуф-т (кг)</v>
      </c>
      <c r="B7" s="84"/>
      <c r="C7" s="58">
        <f>ССЫЛКИ!D3</f>
        <v>590</v>
      </c>
      <c r="D7" s="59">
        <f t="shared" si="0"/>
        <v>0</v>
      </c>
      <c r="E7" s="45">
        <v>0</v>
      </c>
      <c r="F7" s="58">
        <f t="shared" si="1"/>
        <v>590</v>
      </c>
      <c r="G7" s="59">
        <f t="shared" si="2"/>
        <v>0</v>
      </c>
      <c r="H7" s="45">
        <f>'Итог.вед.(ПРИХОД)'!D35</f>
        <v>48</v>
      </c>
      <c r="I7" s="53">
        <f t="shared" si="3"/>
        <v>590</v>
      </c>
      <c r="J7" s="54">
        <f t="shared" si="4"/>
        <v>28320</v>
      </c>
      <c r="K7" s="90">
        <f t="shared" si="6"/>
        <v>-48</v>
      </c>
      <c r="L7" s="53">
        <f t="shared" si="5"/>
        <v>590</v>
      </c>
      <c r="M7" s="54">
        <f t="shared" si="7"/>
        <v>-28320</v>
      </c>
      <c r="Q7" s="50"/>
    </row>
    <row r="8" spans="1:18" ht="15.75">
      <c r="A8" s="52" t="str">
        <f>ССЫЛКИ!E2</f>
        <v>Какао (Фунтик) (шт)</v>
      </c>
      <c r="B8" s="84"/>
      <c r="C8" s="53">
        <f>ССЫЛКИ!E3</f>
        <v>11</v>
      </c>
      <c r="D8" s="54">
        <f t="shared" si="0"/>
        <v>0</v>
      </c>
      <c r="E8" s="45">
        <v>0</v>
      </c>
      <c r="F8" s="53">
        <f t="shared" si="1"/>
        <v>11</v>
      </c>
      <c r="G8" s="54">
        <f t="shared" si="2"/>
        <v>0</v>
      </c>
      <c r="H8" s="45">
        <f>'Итог.вед.(ПРИХОД)'!E35</f>
        <v>0</v>
      </c>
      <c r="I8" s="53">
        <f t="shared" si="3"/>
        <v>11</v>
      </c>
      <c r="J8" s="54">
        <f t="shared" si="4"/>
        <v>0</v>
      </c>
      <c r="K8" s="90">
        <f>B8+E8-H8</f>
        <v>0</v>
      </c>
      <c r="L8" s="53">
        <f t="shared" si="5"/>
        <v>11</v>
      </c>
      <c r="M8" s="54">
        <f t="shared" si="7"/>
        <v>0</v>
      </c>
    </row>
    <row r="9" spans="1:18" ht="15.75">
      <c r="A9" s="52" t="str">
        <f>ССЫЛКИ!F2</f>
        <v>Какао порошок</v>
      </c>
      <c r="B9" s="84"/>
      <c r="C9" s="53">
        <f>ССЫЛКИ!F3</f>
        <v>400</v>
      </c>
      <c r="D9" s="54">
        <f t="shared" si="0"/>
        <v>0</v>
      </c>
      <c r="E9" s="45">
        <v>0</v>
      </c>
      <c r="F9" s="53">
        <f t="shared" si="1"/>
        <v>400</v>
      </c>
      <c r="G9" s="54">
        <f t="shared" si="2"/>
        <v>0</v>
      </c>
      <c r="H9" s="45">
        <f>'Итог.вед.(ПРИХОД)'!F35</f>
        <v>0</v>
      </c>
      <c r="I9" s="53">
        <f t="shared" si="3"/>
        <v>400</v>
      </c>
      <c r="J9" s="54">
        <f t="shared" si="4"/>
        <v>0</v>
      </c>
      <c r="K9" s="90">
        <f t="shared" si="6"/>
        <v>0</v>
      </c>
      <c r="L9" s="53">
        <f t="shared" si="5"/>
        <v>400</v>
      </c>
      <c r="M9" s="54">
        <f t="shared" si="7"/>
        <v>0</v>
      </c>
    </row>
    <row r="10" spans="1:18" ht="15.75">
      <c r="A10" s="52" t="str">
        <f>ССЫЛКИ!G2</f>
        <v>Кисель фруктовый</v>
      </c>
      <c r="B10" s="84"/>
      <c r="C10" s="53">
        <f>ССЫЛКИ!G3</f>
        <v>200</v>
      </c>
      <c r="D10" s="54">
        <f t="shared" si="0"/>
        <v>0</v>
      </c>
      <c r="E10" s="45">
        <v>0</v>
      </c>
      <c r="F10" s="53">
        <f t="shared" si="1"/>
        <v>200</v>
      </c>
      <c r="G10" s="54">
        <f t="shared" si="2"/>
        <v>0</v>
      </c>
      <c r="H10" s="45">
        <f>'Итог.вед.(ПРИХОД)'!G35</f>
        <v>0</v>
      </c>
      <c r="I10" s="53">
        <f t="shared" si="3"/>
        <v>200</v>
      </c>
      <c r="J10" s="54">
        <f t="shared" si="4"/>
        <v>0</v>
      </c>
      <c r="K10" s="90">
        <f t="shared" si="6"/>
        <v>0</v>
      </c>
      <c r="L10" s="53">
        <f t="shared" si="5"/>
        <v>200</v>
      </c>
      <c r="M10" s="54">
        <f t="shared" si="7"/>
        <v>0</v>
      </c>
    </row>
    <row r="11" spans="1:18" ht="15.75">
      <c r="A11" s="52" t="str">
        <f>ССЫЛКИ!H2</f>
        <v>Макароны</v>
      </c>
      <c r="B11" s="84"/>
      <c r="C11" s="53">
        <f>ССЫЛКИ!H3</f>
        <v>105</v>
      </c>
      <c r="D11" s="54">
        <f t="shared" si="0"/>
        <v>0</v>
      </c>
      <c r="E11" s="45">
        <v>0</v>
      </c>
      <c r="F11" s="53">
        <f t="shared" si="1"/>
        <v>105</v>
      </c>
      <c r="G11" s="54">
        <f t="shared" si="2"/>
        <v>0</v>
      </c>
      <c r="H11" s="45">
        <f>'Итог.вед.(ПРИХОД)'!H35</f>
        <v>31</v>
      </c>
      <c r="I11" s="53">
        <f t="shared" si="3"/>
        <v>105</v>
      </c>
      <c r="J11" s="54">
        <f t="shared" si="4"/>
        <v>3255</v>
      </c>
      <c r="K11" s="90">
        <f t="shared" si="6"/>
        <v>-31</v>
      </c>
      <c r="L11" s="53">
        <f t="shared" si="5"/>
        <v>105</v>
      </c>
      <c r="M11" s="54">
        <f t="shared" si="7"/>
        <v>-3255</v>
      </c>
    </row>
    <row r="12" spans="1:18" ht="15.75">
      <c r="A12" s="52" t="str">
        <f>ССЫЛКИ!I2</f>
        <v>Тефтели говяжьи (кг)</v>
      </c>
      <c r="B12" s="84"/>
      <c r="C12" s="53">
        <f>ССЫЛКИ!I3</f>
        <v>590</v>
      </c>
      <c r="D12" s="54">
        <f t="shared" si="0"/>
        <v>0</v>
      </c>
      <c r="E12" s="45">
        <v>0</v>
      </c>
      <c r="F12" s="53">
        <f t="shared" si="1"/>
        <v>590</v>
      </c>
      <c r="G12" s="54">
        <f t="shared" si="2"/>
        <v>0</v>
      </c>
      <c r="H12" s="45">
        <f>'Итог.вед.(ПРИХОД)'!I35</f>
        <v>12</v>
      </c>
      <c r="I12" s="53">
        <f t="shared" si="3"/>
        <v>590</v>
      </c>
      <c r="J12" s="54">
        <f t="shared" si="4"/>
        <v>7080</v>
      </c>
      <c r="K12" s="90">
        <f t="shared" si="6"/>
        <v>-12</v>
      </c>
      <c r="L12" s="53">
        <f t="shared" si="5"/>
        <v>590</v>
      </c>
      <c r="M12" s="54">
        <f t="shared" si="7"/>
        <v>-7080</v>
      </c>
    </row>
    <row r="13" spans="1:18" ht="15.75">
      <c r="A13" s="52" t="str">
        <f>ССЫЛКИ!J2</f>
        <v>Масло растительное</v>
      </c>
      <c r="B13" s="84"/>
      <c r="C13" s="53">
        <f>ССЫЛКИ!J3</f>
        <v>134</v>
      </c>
      <c r="D13" s="54">
        <f t="shared" si="0"/>
        <v>0</v>
      </c>
      <c r="E13" s="45">
        <v>0</v>
      </c>
      <c r="F13" s="53">
        <f t="shared" si="1"/>
        <v>134</v>
      </c>
      <c r="G13" s="54">
        <f t="shared" si="2"/>
        <v>0</v>
      </c>
      <c r="H13" s="45">
        <f>'Итог.вед.(ПРИХОД)'!J35</f>
        <v>22.66</v>
      </c>
      <c r="I13" s="53">
        <f t="shared" si="3"/>
        <v>134</v>
      </c>
      <c r="J13" s="54">
        <f t="shared" si="4"/>
        <v>3036.44</v>
      </c>
      <c r="K13" s="90">
        <f t="shared" si="6"/>
        <v>-22.66</v>
      </c>
      <c r="L13" s="53">
        <f t="shared" si="5"/>
        <v>134</v>
      </c>
      <c r="M13" s="54">
        <f t="shared" si="7"/>
        <v>-3036.44</v>
      </c>
    </row>
    <row r="14" spans="1:18" ht="15.75">
      <c r="A14" s="52" t="str">
        <f>ССЫЛКИ!K2</f>
        <v>Сахар</v>
      </c>
      <c r="B14" s="84"/>
      <c r="C14" s="53">
        <f>ССЫЛКИ!K3</f>
        <v>79</v>
      </c>
      <c r="D14" s="54">
        <f t="shared" si="0"/>
        <v>0</v>
      </c>
      <c r="E14" s="45">
        <v>0</v>
      </c>
      <c r="F14" s="53">
        <f t="shared" si="1"/>
        <v>79</v>
      </c>
      <c r="G14" s="54">
        <f t="shared" si="2"/>
        <v>0</v>
      </c>
      <c r="H14" s="45">
        <f>'Итог.вед.(ПРИХОД)'!K35</f>
        <v>30.16</v>
      </c>
      <c r="I14" s="53">
        <f t="shared" si="3"/>
        <v>79</v>
      </c>
      <c r="J14" s="54">
        <f t="shared" si="4"/>
        <v>2382.64</v>
      </c>
      <c r="K14" s="90">
        <f t="shared" si="6"/>
        <v>-30.16</v>
      </c>
      <c r="L14" s="53">
        <f t="shared" si="5"/>
        <v>79</v>
      </c>
      <c r="M14" s="54">
        <f t="shared" si="7"/>
        <v>-2382.64</v>
      </c>
    </row>
    <row r="15" spans="1:18" ht="15.75">
      <c r="A15" s="52" t="str">
        <f>ССЫЛКИ!L2</f>
        <v>Соль иодир.</v>
      </c>
      <c r="B15" s="85"/>
      <c r="C15" s="53">
        <f>ССЫЛКИ!L3</f>
        <v>10</v>
      </c>
      <c r="D15" s="54">
        <f t="shared" si="0"/>
        <v>0</v>
      </c>
      <c r="E15" s="45">
        <v>0</v>
      </c>
      <c r="F15" s="53">
        <f t="shared" si="1"/>
        <v>10</v>
      </c>
      <c r="G15" s="54">
        <f t="shared" si="2"/>
        <v>0</v>
      </c>
      <c r="H15" s="45">
        <f>'Итог.вед.(ПРИХОД)'!L35</f>
        <v>10.093999999999999</v>
      </c>
      <c r="I15" s="53">
        <f t="shared" si="3"/>
        <v>10</v>
      </c>
      <c r="J15" s="54">
        <f t="shared" si="4"/>
        <v>100.94</v>
      </c>
      <c r="K15" s="90">
        <f t="shared" si="6"/>
        <v>-10.093999999999999</v>
      </c>
      <c r="L15" s="53">
        <f t="shared" si="5"/>
        <v>10</v>
      </c>
      <c r="M15" s="54">
        <f t="shared" si="7"/>
        <v>-100.94</v>
      </c>
    </row>
    <row r="16" spans="1:18" ht="15.75">
      <c r="A16" s="52" t="str">
        <f>ССЫЛКИ!M2</f>
        <v>Сухофрукты</v>
      </c>
      <c r="B16" s="85"/>
      <c r="C16" s="53">
        <f>ССЫЛКИ!M3</f>
        <v>300</v>
      </c>
      <c r="D16" s="54">
        <f t="shared" si="0"/>
        <v>0</v>
      </c>
      <c r="E16" s="45">
        <v>0</v>
      </c>
      <c r="F16" s="53">
        <f t="shared" si="1"/>
        <v>300</v>
      </c>
      <c r="G16" s="54">
        <f t="shared" si="2"/>
        <v>0</v>
      </c>
      <c r="H16" s="45">
        <f>'Итог.вед.(ПРИХОД)'!M35</f>
        <v>0</v>
      </c>
      <c r="I16" s="53">
        <f t="shared" si="3"/>
        <v>300</v>
      </c>
      <c r="J16" s="54">
        <f t="shared" si="4"/>
        <v>0</v>
      </c>
      <c r="K16" s="90">
        <f t="shared" si="6"/>
        <v>0</v>
      </c>
      <c r="L16" s="53">
        <f t="shared" si="5"/>
        <v>300</v>
      </c>
      <c r="M16" s="54">
        <f t="shared" si="7"/>
        <v>0</v>
      </c>
    </row>
    <row r="17" spans="1:13" ht="15.75">
      <c r="A17" s="52" t="str">
        <f>ССЫЛКИ!N2</f>
        <v>Чай</v>
      </c>
      <c r="B17" s="85"/>
      <c r="C17" s="53">
        <f>ССЫЛКИ!N3</f>
        <v>950</v>
      </c>
      <c r="D17" s="54">
        <f t="shared" si="0"/>
        <v>0</v>
      </c>
      <c r="E17" s="45">
        <v>0</v>
      </c>
      <c r="F17" s="53">
        <f t="shared" si="1"/>
        <v>950</v>
      </c>
      <c r="G17" s="54">
        <f t="shared" si="2"/>
        <v>0</v>
      </c>
      <c r="H17" s="45">
        <f>'Итог.вед.(ПРИХОД)'!N35</f>
        <v>2.5</v>
      </c>
      <c r="I17" s="53">
        <f t="shared" si="3"/>
        <v>950</v>
      </c>
      <c r="J17" s="54">
        <f t="shared" si="4"/>
        <v>2375</v>
      </c>
      <c r="K17" s="90">
        <f t="shared" si="6"/>
        <v>-2.5</v>
      </c>
      <c r="L17" s="53">
        <f t="shared" si="5"/>
        <v>950</v>
      </c>
      <c r="M17" s="54">
        <f t="shared" si="7"/>
        <v>-2375</v>
      </c>
    </row>
    <row r="18" spans="1:13" ht="15.75">
      <c r="A18" s="52" t="str">
        <f>ССЫЛКИ!O2</f>
        <v>Яйцо куриное (штук)</v>
      </c>
      <c r="B18" s="85"/>
      <c r="C18" s="53">
        <f>ССЫЛКИ!O3</f>
        <v>7.9494999999999996</v>
      </c>
      <c r="D18" s="54">
        <f t="shared" si="0"/>
        <v>0</v>
      </c>
      <c r="E18" s="45">
        <v>0</v>
      </c>
      <c r="F18" s="53">
        <f t="shared" si="1"/>
        <v>7.9494999999999996</v>
      </c>
      <c r="G18" s="54">
        <f t="shared" si="2"/>
        <v>0</v>
      </c>
      <c r="H18" s="45">
        <f>'Итог.вед.(ПРИХОД)'!O35</f>
        <v>1400</v>
      </c>
      <c r="I18" s="53">
        <f t="shared" si="3"/>
        <v>7.9494999999999996</v>
      </c>
      <c r="J18" s="54">
        <f t="shared" si="4"/>
        <v>11129.3</v>
      </c>
      <c r="K18" s="90">
        <f t="shared" si="6"/>
        <v>-1400</v>
      </c>
      <c r="L18" s="53">
        <f t="shared" si="5"/>
        <v>7.9494999999999996</v>
      </c>
      <c r="M18" s="54">
        <f t="shared" si="7"/>
        <v>-11129.3</v>
      </c>
    </row>
    <row r="19" spans="1:13" ht="15.75">
      <c r="A19" s="52" t="str">
        <f>ССЫЛКИ!P2</f>
        <v>Вафли</v>
      </c>
      <c r="B19" s="85"/>
      <c r="C19" s="53">
        <f>ССЫЛКИ!P3</f>
        <v>260</v>
      </c>
      <c r="D19" s="54">
        <f t="shared" si="0"/>
        <v>0</v>
      </c>
      <c r="E19" s="45">
        <v>0</v>
      </c>
      <c r="F19" s="53">
        <f t="shared" si="1"/>
        <v>260</v>
      </c>
      <c r="G19" s="54">
        <f t="shared" si="2"/>
        <v>0</v>
      </c>
      <c r="H19" s="45">
        <f>'Итог.вед.(ПРИХОД)'!P35</f>
        <v>8</v>
      </c>
      <c r="I19" s="53">
        <f t="shared" si="3"/>
        <v>260</v>
      </c>
      <c r="J19" s="54">
        <f t="shared" si="4"/>
        <v>2080</v>
      </c>
      <c r="K19" s="90">
        <f t="shared" si="6"/>
        <v>-8</v>
      </c>
      <c r="L19" s="53">
        <f t="shared" si="5"/>
        <v>260</v>
      </c>
      <c r="M19" s="54">
        <f t="shared" si="7"/>
        <v>-2080</v>
      </c>
    </row>
    <row r="20" spans="1:13" ht="15.75">
      <c r="A20" s="52" t="str">
        <f>ССЫЛКИ!Q2</f>
        <v>Кексы бездрожжевые (кг.)</v>
      </c>
      <c r="B20" s="86"/>
      <c r="C20" s="53">
        <f>ССЫЛКИ!Q3</f>
        <v>420</v>
      </c>
      <c r="D20" s="54">
        <f t="shared" si="0"/>
        <v>0</v>
      </c>
      <c r="E20" s="45">
        <v>0</v>
      </c>
      <c r="F20" s="53">
        <f t="shared" si="1"/>
        <v>420</v>
      </c>
      <c r="G20" s="54">
        <f t="shared" si="2"/>
        <v>0</v>
      </c>
      <c r="H20" s="45">
        <f>'Итог.вед.(ПРИХОД)'!Q35</f>
        <v>9.9990000000000006</v>
      </c>
      <c r="I20" s="53">
        <f t="shared" si="3"/>
        <v>420</v>
      </c>
      <c r="J20" s="54">
        <f t="shared" si="4"/>
        <v>4199.58</v>
      </c>
      <c r="K20" s="90">
        <f>B20+E20-H20</f>
        <v>-9.9990000000000006</v>
      </c>
      <c r="L20" s="53">
        <f t="shared" si="5"/>
        <v>420</v>
      </c>
      <c r="M20" s="54">
        <f t="shared" si="7"/>
        <v>-4199.58</v>
      </c>
    </row>
    <row r="21" spans="1:13" ht="15.75">
      <c r="A21" s="52" t="str">
        <f>ССЫЛКИ!R2</f>
        <v>Печенье</v>
      </c>
      <c r="B21" s="85"/>
      <c r="C21" s="53">
        <f>ССЫЛКИ!R3</f>
        <v>240</v>
      </c>
      <c r="D21" s="54">
        <f t="shared" si="0"/>
        <v>0</v>
      </c>
      <c r="E21" s="45">
        <v>0</v>
      </c>
      <c r="F21" s="53">
        <f t="shared" si="1"/>
        <v>240</v>
      </c>
      <c r="G21" s="54">
        <f t="shared" si="2"/>
        <v>0</v>
      </c>
      <c r="H21" s="45">
        <f>'Итог.вед.(ПРИХОД)'!R35</f>
        <v>8</v>
      </c>
      <c r="I21" s="53">
        <f t="shared" si="3"/>
        <v>240</v>
      </c>
      <c r="J21" s="54">
        <f t="shared" si="4"/>
        <v>1920</v>
      </c>
      <c r="K21" s="90">
        <f t="shared" si="6"/>
        <v>-8</v>
      </c>
      <c r="L21" s="53">
        <f t="shared" si="5"/>
        <v>240</v>
      </c>
      <c r="M21" s="54">
        <f t="shared" si="7"/>
        <v>-1920</v>
      </c>
    </row>
    <row r="22" spans="1:13" ht="15.75">
      <c r="A22" s="52" t="str">
        <f>ССЫЛКИ!S2</f>
        <v>Пряники</v>
      </c>
      <c r="B22" s="85"/>
      <c r="C22" s="53">
        <f>ССЫЛКИ!S3</f>
        <v>155</v>
      </c>
      <c r="D22" s="54">
        <f t="shared" si="0"/>
        <v>0</v>
      </c>
      <c r="E22" s="45">
        <v>0</v>
      </c>
      <c r="F22" s="53">
        <f t="shared" si="1"/>
        <v>155</v>
      </c>
      <c r="G22" s="54">
        <f t="shared" si="2"/>
        <v>0</v>
      </c>
      <c r="H22" s="45">
        <f>'Итог.вед.(ПРИХОД)'!S35</f>
        <v>0</v>
      </c>
      <c r="I22" s="53">
        <f t="shared" si="3"/>
        <v>155</v>
      </c>
      <c r="J22" s="54">
        <f t="shared" si="4"/>
        <v>0</v>
      </c>
      <c r="K22" s="90">
        <f t="shared" si="6"/>
        <v>0</v>
      </c>
      <c r="L22" s="53">
        <f t="shared" si="5"/>
        <v>155</v>
      </c>
      <c r="M22" s="54">
        <f t="shared" si="7"/>
        <v>0</v>
      </c>
    </row>
    <row r="23" spans="1:13" ht="15.75">
      <c r="A23" s="52" t="str">
        <f>ССЫЛКИ!T2</f>
        <v>Горошек зеленый конс.</v>
      </c>
      <c r="B23" s="85"/>
      <c r="C23" s="53">
        <f>ССЫЛКИ!T3</f>
        <v>300</v>
      </c>
      <c r="D23" s="54">
        <f t="shared" si="0"/>
        <v>0</v>
      </c>
      <c r="E23" s="45">
        <v>0</v>
      </c>
      <c r="F23" s="53">
        <f t="shared" si="1"/>
        <v>300</v>
      </c>
      <c r="G23" s="54">
        <f t="shared" si="2"/>
        <v>0</v>
      </c>
      <c r="H23" s="45">
        <f>'Итог.вед.(ПРИХОД)'!T35</f>
        <v>9.1999999999999993</v>
      </c>
      <c r="I23" s="53">
        <f t="shared" si="3"/>
        <v>300</v>
      </c>
      <c r="J23" s="54">
        <f t="shared" si="4"/>
        <v>2760</v>
      </c>
      <c r="K23" s="90">
        <f t="shared" si="6"/>
        <v>-9.1999999999999993</v>
      </c>
      <c r="L23" s="53">
        <f t="shared" si="5"/>
        <v>300</v>
      </c>
      <c r="M23" s="54">
        <f t="shared" si="7"/>
        <v>-2760</v>
      </c>
    </row>
    <row r="24" spans="1:13" ht="15.75">
      <c r="A24" s="52" t="str">
        <f>ССЫЛКИ!U2</f>
        <v>Кукуруза консервы</v>
      </c>
      <c r="B24" s="85"/>
      <c r="C24" s="53">
        <f>ССЫЛКИ!U3</f>
        <v>300</v>
      </c>
      <c r="D24" s="54">
        <f t="shared" si="0"/>
        <v>0</v>
      </c>
      <c r="E24" s="45">
        <v>0</v>
      </c>
      <c r="F24" s="53">
        <f t="shared" si="1"/>
        <v>300</v>
      </c>
      <c r="G24" s="54">
        <f t="shared" si="2"/>
        <v>0</v>
      </c>
      <c r="H24" s="45">
        <f>'Итог.вед.(ПРИХОД)'!U35</f>
        <v>14.6</v>
      </c>
      <c r="I24" s="53">
        <f t="shared" si="3"/>
        <v>300</v>
      </c>
      <c r="J24" s="54">
        <f t="shared" si="4"/>
        <v>4380</v>
      </c>
      <c r="K24" s="90">
        <f t="shared" si="6"/>
        <v>-14.6</v>
      </c>
      <c r="L24" s="53">
        <f t="shared" si="5"/>
        <v>300</v>
      </c>
      <c r="M24" s="54">
        <f t="shared" si="7"/>
        <v>-4380</v>
      </c>
    </row>
    <row r="25" spans="1:13" ht="15.75">
      <c r="A25" s="52" t="str">
        <f>ССЫЛКИ!V2</f>
        <v>Огурцы маринованые</v>
      </c>
      <c r="B25" s="85"/>
      <c r="C25" s="53">
        <f>ССЫЛКИ!V3</f>
        <v>400</v>
      </c>
      <c r="D25" s="54">
        <f t="shared" si="0"/>
        <v>0</v>
      </c>
      <c r="E25" s="45">
        <v>0</v>
      </c>
      <c r="F25" s="53">
        <f t="shared" si="1"/>
        <v>400</v>
      </c>
      <c r="G25" s="54">
        <f t="shared" si="2"/>
        <v>0</v>
      </c>
      <c r="H25" s="45">
        <f>'Итог.вед.(ПРИХОД)'!V35</f>
        <v>0</v>
      </c>
      <c r="I25" s="53">
        <f t="shared" si="3"/>
        <v>400</v>
      </c>
      <c r="J25" s="54">
        <f t="shared" si="4"/>
        <v>0</v>
      </c>
      <c r="K25" s="90">
        <f t="shared" si="6"/>
        <v>0</v>
      </c>
      <c r="L25" s="53">
        <f t="shared" si="5"/>
        <v>400</v>
      </c>
      <c r="M25" s="54">
        <f t="shared" si="7"/>
        <v>0</v>
      </c>
    </row>
    <row r="26" spans="1:13" ht="15.75">
      <c r="A26" s="52" t="str">
        <f>ССЫЛКИ!W2</f>
        <v>Мука высшего сорт</v>
      </c>
      <c r="B26" s="85"/>
      <c r="C26" s="53">
        <f>ССЫЛКИ!W3</f>
        <v>50</v>
      </c>
      <c r="D26" s="54">
        <f t="shared" si="0"/>
        <v>0</v>
      </c>
      <c r="E26" s="45">
        <v>0</v>
      </c>
      <c r="F26" s="53">
        <f t="shared" si="1"/>
        <v>50</v>
      </c>
      <c r="G26" s="54">
        <f t="shared" si="2"/>
        <v>0</v>
      </c>
      <c r="H26" s="45">
        <f>'Итог.вед.(ПРИХОД)'!W35</f>
        <v>0</v>
      </c>
      <c r="I26" s="53">
        <f t="shared" si="3"/>
        <v>50</v>
      </c>
      <c r="J26" s="54">
        <f t="shared" si="4"/>
        <v>0</v>
      </c>
      <c r="K26" s="90">
        <f t="shared" si="6"/>
        <v>0</v>
      </c>
      <c r="L26" s="53">
        <f t="shared" si="5"/>
        <v>50</v>
      </c>
      <c r="M26" s="54">
        <f t="shared" si="7"/>
        <v>0</v>
      </c>
    </row>
    <row r="27" spans="1:13" ht="15.75">
      <c r="A27" s="52" t="str">
        <f>ССЫЛКИ!X2</f>
        <v>Повидло</v>
      </c>
      <c r="B27" s="85"/>
      <c r="C27" s="53">
        <f>ССЫЛКИ!X3</f>
        <v>210</v>
      </c>
      <c r="D27" s="54">
        <f t="shared" si="0"/>
        <v>0</v>
      </c>
      <c r="E27" s="45">
        <v>0</v>
      </c>
      <c r="F27" s="53">
        <f t="shared" si="1"/>
        <v>210</v>
      </c>
      <c r="G27" s="54">
        <f t="shared" si="2"/>
        <v>0</v>
      </c>
      <c r="H27" s="45">
        <f>'Итог.вед.(ПРИХОД)'!X35</f>
        <v>0</v>
      </c>
      <c r="I27" s="53">
        <f t="shared" si="3"/>
        <v>210</v>
      </c>
      <c r="J27" s="54">
        <f t="shared" si="4"/>
        <v>0</v>
      </c>
      <c r="K27" s="90">
        <f t="shared" si="6"/>
        <v>0</v>
      </c>
      <c r="L27" s="53">
        <f t="shared" si="5"/>
        <v>210</v>
      </c>
      <c r="M27" s="54">
        <f t="shared" si="7"/>
        <v>0</v>
      </c>
    </row>
    <row r="28" spans="1:13" ht="15.75">
      <c r="A28" s="52" t="str">
        <f>ССЫЛКИ!Y2</f>
        <v>Сок фруктовый светлый</v>
      </c>
      <c r="B28" s="85"/>
      <c r="C28" s="53">
        <f>ССЫЛКИ!Y3</f>
        <v>85</v>
      </c>
      <c r="D28" s="54">
        <f t="shared" si="0"/>
        <v>0</v>
      </c>
      <c r="E28" s="45">
        <v>0</v>
      </c>
      <c r="F28" s="53">
        <f t="shared" si="1"/>
        <v>85</v>
      </c>
      <c r="G28" s="54">
        <f t="shared" si="2"/>
        <v>0</v>
      </c>
      <c r="H28" s="45">
        <f>'Итог.вед.(ПРИХОД)'!Y35</f>
        <v>320.3</v>
      </c>
      <c r="I28" s="53">
        <f t="shared" si="3"/>
        <v>85</v>
      </c>
      <c r="J28" s="54">
        <f t="shared" si="4"/>
        <v>27225.5</v>
      </c>
      <c r="K28" s="90">
        <f t="shared" si="6"/>
        <v>-320.3</v>
      </c>
      <c r="L28" s="53">
        <f t="shared" si="5"/>
        <v>85</v>
      </c>
      <c r="M28" s="54">
        <f t="shared" si="7"/>
        <v>-27225.5</v>
      </c>
    </row>
    <row r="29" spans="1:13" ht="15.75">
      <c r="A29" s="52" t="str">
        <f>ССЫЛКИ!Z2</f>
        <v>Сок фруктовый с мякотью</v>
      </c>
      <c r="B29" s="85"/>
      <c r="C29" s="53">
        <f>ССЫЛКИ!Z3</f>
        <v>100</v>
      </c>
      <c r="D29" s="54">
        <f t="shared" si="0"/>
        <v>0</v>
      </c>
      <c r="E29" s="45">
        <v>0</v>
      </c>
      <c r="F29" s="53">
        <f t="shared" si="1"/>
        <v>100</v>
      </c>
      <c r="G29" s="54">
        <f t="shared" si="2"/>
        <v>0</v>
      </c>
      <c r="H29" s="45">
        <f>'Итог.вед.(ПРИХОД)'!Z35</f>
        <v>0</v>
      </c>
      <c r="I29" s="53">
        <f t="shared" si="3"/>
        <v>100</v>
      </c>
      <c r="J29" s="54">
        <f t="shared" si="4"/>
        <v>0</v>
      </c>
      <c r="K29" s="90">
        <f t="shared" si="6"/>
        <v>0</v>
      </c>
      <c r="L29" s="53">
        <f t="shared" si="5"/>
        <v>100</v>
      </c>
      <c r="M29" s="54">
        <f t="shared" si="7"/>
        <v>0</v>
      </c>
    </row>
    <row r="30" spans="1:13" ht="15.75">
      <c r="A30" s="52" t="str">
        <f>ССЫЛКИ!AA2</f>
        <v>Томатная паста</v>
      </c>
      <c r="B30" s="85"/>
      <c r="C30" s="53">
        <f>ССЫЛКИ!AA3</f>
        <v>190</v>
      </c>
      <c r="D30" s="54">
        <f t="shared" si="0"/>
        <v>0</v>
      </c>
      <c r="E30" s="45">
        <v>0</v>
      </c>
      <c r="F30" s="53">
        <f t="shared" si="1"/>
        <v>190</v>
      </c>
      <c r="G30" s="54">
        <f t="shared" si="2"/>
        <v>0</v>
      </c>
      <c r="H30" s="45">
        <f>'Итог.вед.(ПРИХОД)'!AA35</f>
        <v>6.4</v>
      </c>
      <c r="I30" s="53">
        <f t="shared" si="3"/>
        <v>190</v>
      </c>
      <c r="J30" s="54">
        <f t="shared" si="4"/>
        <v>1216</v>
      </c>
      <c r="K30" s="90">
        <f t="shared" si="6"/>
        <v>-6.4</v>
      </c>
      <c r="L30" s="53">
        <f t="shared" si="5"/>
        <v>190</v>
      </c>
      <c r="M30" s="54">
        <f t="shared" si="7"/>
        <v>-1216</v>
      </c>
    </row>
    <row r="31" spans="1:13" ht="15.75">
      <c r="A31" s="52" t="str">
        <f>ССЫЛКИ!AB2</f>
        <v>Котлета рыбная полуф-т (кг)</v>
      </c>
      <c r="B31" s="85"/>
      <c r="C31" s="53">
        <f>ССЫЛКИ!AB3</f>
        <v>440</v>
      </c>
      <c r="D31" s="54">
        <f t="shared" si="0"/>
        <v>0</v>
      </c>
      <c r="E31" s="45">
        <v>0</v>
      </c>
      <c r="F31" s="53">
        <f t="shared" si="1"/>
        <v>440</v>
      </c>
      <c r="G31" s="54">
        <f t="shared" si="2"/>
        <v>0</v>
      </c>
      <c r="H31" s="45">
        <f>'Итог.вед.(ПРИХОД)'!AB35</f>
        <v>18</v>
      </c>
      <c r="I31" s="53">
        <f t="shared" si="3"/>
        <v>440</v>
      </c>
      <c r="J31" s="54">
        <f t="shared" si="4"/>
        <v>7920</v>
      </c>
      <c r="K31" s="90">
        <f t="shared" si="6"/>
        <v>-18</v>
      </c>
      <c r="L31" s="53">
        <f t="shared" si="5"/>
        <v>440</v>
      </c>
      <c r="M31" s="54">
        <f t="shared" si="7"/>
        <v>-7920</v>
      </c>
    </row>
    <row r="32" spans="1:13" ht="15.75">
      <c r="A32" s="52" t="str">
        <f>ССЫЛКИ!AC2</f>
        <v>Фрикадельки рыбные  полуф-т (кг)</v>
      </c>
      <c r="B32" s="85"/>
      <c r="C32" s="53">
        <f>ССЫЛКИ!AC3</f>
        <v>12.5</v>
      </c>
      <c r="D32" s="54">
        <f t="shared" si="0"/>
        <v>0</v>
      </c>
      <c r="E32" s="45">
        <v>0</v>
      </c>
      <c r="F32" s="53">
        <f t="shared" si="1"/>
        <v>12.5</v>
      </c>
      <c r="G32" s="54">
        <f t="shared" si="2"/>
        <v>0</v>
      </c>
      <c r="H32" s="45">
        <f>'Итог.вед.(ПРИХОД)'!AC35</f>
        <v>0</v>
      </c>
      <c r="I32" s="53">
        <f t="shared" si="3"/>
        <v>12.5</v>
      </c>
      <c r="J32" s="54">
        <f t="shared" si="4"/>
        <v>0</v>
      </c>
      <c r="K32" s="90">
        <f t="shared" si="6"/>
        <v>0</v>
      </c>
      <c r="L32" s="53">
        <f t="shared" si="5"/>
        <v>12.5</v>
      </c>
      <c r="M32" s="54">
        <f t="shared" si="7"/>
        <v>0</v>
      </c>
    </row>
    <row r="33" spans="1:13" ht="15.75">
      <c r="A33" s="52" t="str">
        <f>ССЫЛКИ!AD2</f>
        <v>Крупа гороховая</v>
      </c>
      <c r="B33" s="85"/>
      <c r="C33" s="53">
        <f>ССЫЛКИ!AD3</f>
        <v>70</v>
      </c>
      <c r="D33" s="54">
        <f t="shared" si="0"/>
        <v>0</v>
      </c>
      <c r="E33" s="45">
        <v>0</v>
      </c>
      <c r="F33" s="53">
        <f t="shared" si="1"/>
        <v>70</v>
      </c>
      <c r="G33" s="54">
        <f t="shared" si="2"/>
        <v>0</v>
      </c>
      <c r="H33" s="45">
        <f>'Итог.вед.(ПРИХОД)'!AD35</f>
        <v>5.6</v>
      </c>
      <c r="I33" s="53">
        <f t="shared" si="3"/>
        <v>70</v>
      </c>
      <c r="J33" s="54">
        <f t="shared" si="4"/>
        <v>392</v>
      </c>
      <c r="K33" s="90">
        <f t="shared" si="6"/>
        <v>-5.6</v>
      </c>
      <c r="L33" s="53">
        <f t="shared" si="5"/>
        <v>70</v>
      </c>
      <c r="M33" s="54">
        <f t="shared" si="7"/>
        <v>-392</v>
      </c>
    </row>
    <row r="34" spans="1:13" ht="15.75">
      <c r="A34" s="52" t="str">
        <f>ССЫЛКИ!AE2</f>
        <v>Крупа гречневая</v>
      </c>
      <c r="B34" s="85"/>
      <c r="C34" s="53">
        <f>ССЫЛКИ!AE3</f>
        <v>90</v>
      </c>
      <c r="D34" s="54">
        <f t="shared" si="0"/>
        <v>0</v>
      </c>
      <c r="E34" s="45">
        <v>0</v>
      </c>
      <c r="F34" s="53">
        <f t="shared" si="1"/>
        <v>90</v>
      </c>
      <c r="G34" s="54">
        <f t="shared" si="2"/>
        <v>0</v>
      </c>
      <c r="H34" s="45">
        <f>'Итог.вед.(ПРИХОД)'!AE35</f>
        <v>59.8</v>
      </c>
      <c r="I34" s="53">
        <f t="shared" si="3"/>
        <v>90</v>
      </c>
      <c r="J34" s="54">
        <f t="shared" si="4"/>
        <v>5382</v>
      </c>
      <c r="K34" s="90">
        <f t="shared" si="6"/>
        <v>-59.8</v>
      </c>
      <c r="L34" s="53">
        <f t="shared" si="5"/>
        <v>90</v>
      </c>
      <c r="M34" s="54">
        <f t="shared" si="7"/>
        <v>-5382</v>
      </c>
    </row>
    <row r="35" spans="1:13" ht="15.75">
      <c r="A35" s="52" t="str">
        <f>ССЫЛКИ!AF2</f>
        <v>Крупа кукурузная</v>
      </c>
      <c r="B35" s="85"/>
      <c r="C35" s="53">
        <f>ССЫЛКИ!AF3</f>
        <v>70</v>
      </c>
      <c r="D35" s="54">
        <f t="shared" si="0"/>
        <v>0</v>
      </c>
      <c r="E35" s="45">
        <v>0</v>
      </c>
      <c r="F35" s="53">
        <f t="shared" si="1"/>
        <v>70</v>
      </c>
      <c r="G35" s="54">
        <f t="shared" si="2"/>
        <v>0</v>
      </c>
      <c r="H35" s="45">
        <f>'Итог.вед.(ПРИХОД)'!AF35</f>
        <v>0</v>
      </c>
      <c r="I35" s="53">
        <f t="shared" si="3"/>
        <v>70</v>
      </c>
      <c r="J35" s="54">
        <f t="shared" si="4"/>
        <v>0</v>
      </c>
      <c r="K35" s="90">
        <f t="shared" si="6"/>
        <v>0</v>
      </c>
      <c r="L35" s="53">
        <f t="shared" si="5"/>
        <v>70</v>
      </c>
      <c r="M35" s="54">
        <f t="shared" si="7"/>
        <v>0</v>
      </c>
    </row>
    <row r="36" spans="1:13" ht="15.75">
      <c r="A36" s="52" t="str">
        <f>ССЫЛКИ!AG2</f>
        <v>Крупа манная</v>
      </c>
      <c r="B36" s="85"/>
      <c r="C36" s="53">
        <f>ССЫЛКИ!AG3</f>
        <v>62</v>
      </c>
      <c r="D36" s="54">
        <f t="shared" si="0"/>
        <v>0</v>
      </c>
      <c r="E36" s="45">
        <v>0</v>
      </c>
      <c r="F36" s="53">
        <f t="shared" si="1"/>
        <v>62</v>
      </c>
      <c r="G36" s="54">
        <f t="shared" si="2"/>
        <v>0</v>
      </c>
      <c r="H36" s="45">
        <f>'Итог.вед.(ПРИХОД)'!AG35</f>
        <v>0</v>
      </c>
      <c r="I36" s="53">
        <f t="shared" si="3"/>
        <v>62</v>
      </c>
      <c r="J36" s="54">
        <f t="shared" si="4"/>
        <v>0</v>
      </c>
      <c r="K36" s="90">
        <f t="shared" si="6"/>
        <v>0</v>
      </c>
      <c r="L36" s="53">
        <f t="shared" si="5"/>
        <v>62</v>
      </c>
      <c r="M36" s="54">
        <f t="shared" si="7"/>
        <v>0</v>
      </c>
    </row>
    <row r="37" spans="1:13" ht="15.75">
      <c r="A37" s="52" t="str">
        <f>ССЫЛКИ!AH2</f>
        <v>Крупа овсяная</v>
      </c>
      <c r="B37" s="85"/>
      <c r="C37" s="53">
        <f>ССЫЛКИ!AH3</f>
        <v>65</v>
      </c>
      <c r="D37" s="54">
        <f t="shared" si="0"/>
        <v>0</v>
      </c>
      <c r="E37" s="45">
        <v>0</v>
      </c>
      <c r="F37" s="53">
        <f t="shared" si="1"/>
        <v>65</v>
      </c>
      <c r="G37" s="54">
        <f t="shared" si="2"/>
        <v>0</v>
      </c>
      <c r="H37" s="45">
        <f>'Итог.вед.(ПРИХОД)'!AH35</f>
        <v>0</v>
      </c>
      <c r="I37" s="53">
        <f t="shared" si="3"/>
        <v>65</v>
      </c>
      <c r="J37" s="54">
        <f t="shared" si="4"/>
        <v>0</v>
      </c>
      <c r="K37" s="90">
        <f t="shared" si="6"/>
        <v>0</v>
      </c>
      <c r="L37" s="53">
        <f t="shared" si="5"/>
        <v>65</v>
      </c>
      <c r="M37" s="54">
        <f t="shared" si="7"/>
        <v>0</v>
      </c>
    </row>
    <row r="38" spans="1:13" ht="15.75">
      <c r="A38" s="52" t="str">
        <f>ССЫЛКИ!AI2</f>
        <v>Крупа перловая</v>
      </c>
      <c r="B38" s="85"/>
      <c r="C38" s="53">
        <f>ССЫЛКИ!AI3</f>
        <v>70</v>
      </c>
      <c r="D38" s="54">
        <f t="shared" si="0"/>
        <v>0</v>
      </c>
      <c r="E38" s="45">
        <v>0</v>
      </c>
      <c r="F38" s="53">
        <f t="shared" si="1"/>
        <v>70</v>
      </c>
      <c r="G38" s="54">
        <f t="shared" si="2"/>
        <v>0</v>
      </c>
      <c r="H38" s="45">
        <f>'Итог.вед.(ПРИХОД)'!AI35</f>
        <v>0</v>
      </c>
      <c r="I38" s="53">
        <f t="shared" si="3"/>
        <v>70</v>
      </c>
      <c r="J38" s="54">
        <f t="shared" si="4"/>
        <v>0</v>
      </c>
      <c r="K38" s="90">
        <f t="shared" si="6"/>
        <v>0</v>
      </c>
      <c r="L38" s="53">
        <f t="shared" si="5"/>
        <v>70</v>
      </c>
      <c r="M38" s="54">
        <f t="shared" si="7"/>
        <v>0</v>
      </c>
    </row>
    <row r="39" spans="1:13" ht="15.75">
      <c r="A39" s="52" t="str">
        <f>ССЫЛКИ!AJ2</f>
        <v>Крупа пшеничная</v>
      </c>
      <c r="B39" s="85"/>
      <c r="C39" s="53">
        <f>ССЫЛКИ!AJ3</f>
        <v>75</v>
      </c>
      <c r="D39" s="54">
        <f t="shared" si="0"/>
        <v>0</v>
      </c>
      <c r="E39" s="45">
        <v>0</v>
      </c>
      <c r="F39" s="53">
        <f t="shared" si="1"/>
        <v>75</v>
      </c>
      <c r="G39" s="54">
        <f t="shared" si="2"/>
        <v>0</v>
      </c>
      <c r="H39" s="45">
        <f>'Итог.вед.(ПРИХОД)'!AJ35</f>
        <v>39.799999999999997</v>
      </c>
      <c r="I39" s="53">
        <f t="shared" si="3"/>
        <v>75</v>
      </c>
      <c r="J39" s="54">
        <f t="shared" si="4"/>
        <v>2985</v>
      </c>
      <c r="K39" s="90">
        <f t="shared" si="6"/>
        <v>-39.799999999999997</v>
      </c>
      <c r="L39" s="53">
        <f t="shared" si="5"/>
        <v>75</v>
      </c>
      <c r="M39" s="54">
        <f t="shared" si="7"/>
        <v>-2985</v>
      </c>
    </row>
    <row r="40" spans="1:13" ht="15.75">
      <c r="A40" s="52" t="str">
        <f>ССЫЛКИ!AK2</f>
        <v>Крупа пшено шлифованное</v>
      </c>
      <c r="B40" s="85"/>
      <c r="C40" s="53">
        <f>ССЫЛКИ!AK3</f>
        <v>68</v>
      </c>
      <c r="D40" s="54">
        <f t="shared" si="0"/>
        <v>0</v>
      </c>
      <c r="E40" s="45">
        <v>0</v>
      </c>
      <c r="F40" s="53">
        <f t="shared" si="1"/>
        <v>68</v>
      </c>
      <c r="G40" s="54">
        <f t="shared" si="2"/>
        <v>0</v>
      </c>
      <c r="H40" s="45">
        <f>'Итог.вед.(ПРИХОД)'!AK35</f>
        <v>0</v>
      </c>
      <c r="I40" s="53">
        <f t="shared" si="3"/>
        <v>68</v>
      </c>
      <c r="J40" s="54">
        <f t="shared" si="4"/>
        <v>0</v>
      </c>
      <c r="K40" s="90">
        <f t="shared" si="6"/>
        <v>0</v>
      </c>
      <c r="L40" s="53">
        <f t="shared" si="5"/>
        <v>68</v>
      </c>
      <c r="M40" s="54">
        <f t="shared" si="7"/>
        <v>0</v>
      </c>
    </row>
    <row r="41" spans="1:13" ht="15.75">
      <c r="A41" s="52" t="str">
        <f>ССЫЛКИ!AL2</f>
        <v>Крупа рисовая</v>
      </c>
      <c r="B41" s="85"/>
      <c r="C41" s="53">
        <f>ССЫЛКИ!AL3</f>
        <v>120</v>
      </c>
      <c r="D41" s="54">
        <f t="shared" si="0"/>
        <v>0</v>
      </c>
      <c r="E41" s="45">
        <v>0</v>
      </c>
      <c r="F41" s="53">
        <f t="shared" si="1"/>
        <v>120</v>
      </c>
      <c r="G41" s="54">
        <f t="shared" si="2"/>
        <v>0</v>
      </c>
      <c r="H41" s="45">
        <f>'Итог.вед.(ПРИХОД)'!AL35</f>
        <v>34.6</v>
      </c>
      <c r="I41" s="53">
        <f t="shared" si="3"/>
        <v>120</v>
      </c>
      <c r="J41" s="54">
        <f t="shared" si="4"/>
        <v>4152</v>
      </c>
      <c r="K41" s="90">
        <f t="shared" si="6"/>
        <v>-34.6</v>
      </c>
      <c r="L41" s="53">
        <f t="shared" si="5"/>
        <v>120</v>
      </c>
      <c r="M41" s="54">
        <f t="shared" si="7"/>
        <v>-4152</v>
      </c>
    </row>
    <row r="42" spans="1:13" ht="15.75">
      <c r="A42" s="52" t="str">
        <f>ССЫЛКИ!AM2</f>
        <v>Крупа ячневая</v>
      </c>
      <c r="B42" s="85"/>
      <c r="C42" s="53">
        <f>ССЫЛКИ!AM3</f>
        <v>70</v>
      </c>
      <c r="D42" s="54">
        <f t="shared" si="0"/>
        <v>0</v>
      </c>
      <c r="E42" s="45">
        <v>0</v>
      </c>
      <c r="F42" s="53">
        <f t="shared" si="1"/>
        <v>70</v>
      </c>
      <c r="G42" s="54">
        <f t="shared" si="2"/>
        <v>0</v>
      </c>
      <c r="H42" s="45">
        <f>'Итог.вед.(ПРИХОД)'!AM35</f>
        <v>22.8</v>
      </c>
      <c r="I42" s="53">
        <f t="shared" si="3"/>
        <v>70</v>
      </c>
      <c r="J42" s="54">
        <f t="shared" si="4"/>
        <v>1596</v>
      </c>
      <c r="K42" s="90">
        <f t="shared" si="6"/>
        <v>-22.8</v>
      </c>
      <c r="L42" s="53">
        <f t="shared" si="5"/>
        <v>70</v>
      </c>
      <c r="M42" s="54">
        <f t="shared" si="7"/>
        <v>-1596</v>
      </c>
    </row>
    <row r="43" spans="1:13" ht="15.75">
      <c r="A43" s="52" t="str">
        <f>ССЫЛКИ!AN2</f>
        <v>Фасоль</v>
      </c>
      <c r="B43" s="85"/>
      <c r="C43" s="53">
        <f>ССЫЛКИ!AN3</f>
        <v>190</v>
      </c>
      <c r="D43" s="54">
        <f t="shared" si="0"/>
        <v>0</v>
      </c>
      <c r="E43" s="45">
        <v>0</v>
      </c>
      <c r="F43" s="53">
        <f t="shared" si="1"/>
        <v>190</v>
      </c>
      <c r="G43" s="54">
        <f t="shared" si="2"/>
        <v>0</v>
      </c>
      <c r="H43" s="45">
        <f>'Итог.вед.(ПРИХОД)'!AN35</f>
        <v>0</v>
      </c>
      <c r="I43" s="53">
        <f t="shared" si="3"/>
        <v>190</v>
      </c>
      <c r="J43" s="54">
        <f t="shared" si="4"/>
        <v>0</v>
      </c>
      <c r="K43" s="90">
        <f t="shared" si="6"/>
        <v>0</v>
      </c>
      <c r="L43" s="53">
        <f t="shared" si="5"/>
        <v>190</v>
      </c>
      <c r="M43" s="54">
        <f t="shared" si="7"/>
        <v>0</v>
      </c>
    </row>
    <row r="44" spans="1:13" ht="15.75">
      <c r="A44" s="52" t="str">
        <f>ССЫЛКИ!AO2</f>
        <v>Курага сушеная</v>
      </c>
      <c r="B44" s="85"/>
      <c r="C44" s="53">
        <f>ССЫЛКИ!AO3</f>
        <v>420</v>
      </c>
      <c r="D44" s="54">
        <f t="shared" si="0"/>
        <v>0</v>
      </c>
      <c r="E44" s="45">
        <v>0</v>
      </c>
      <c r="F44" s="53">
        <f t="shared" si="1"/>
        <v>420</v>
      </c>
      <c r="G44" s="54">
        <f t="shared" si="2"/>
        <v>0</v>
      </c>
      <c r="H44" s="45">
        <f>'Итог.вед.(ПРИХОД)'!AO35</f>
        <v>0</v>
      </c>
      <c r="I44" s="53">
        <f t="shared" si="3"/>
        <v>420</v>
      </c>
      <c r="J44" s="54">
        <f t="shared" si="4"/>
        <v>0</v>
      </c>
      <c r="K44" s="90">
        <f t="shared" si="6"/>
        <v>0</v>
      </c>
      <c r="L44" s="53">
        <f t="shared" si="5"/>
        <v>420</v>
      </c>
      <c r="M44" s="54">
        <f t="shared" si="7"/>
        <v>0</v>
      </c>
    </row>
    <row r="45" spans="1:13" ht="15.75">
      <c r="A45" s="52" t="str">
        <f>ССЫЛКИ!AP2</f>
        <v>БИО йогурт 2.5</v>
      </c>
      <c r="B45" s="85"/>
      <c r="C45" s="53">
        <f>ССЫЛКИ!AP3</f>
        <v>174</v>
      </c>
      <c r="D45" s="54">
        <f t="shared" si="0"/>
        <v>0</v>
      </c>
      <c r="E45" s="45">
        <v>0</v>
      </c>
      <c r="F45" s="53">
        <f t="shared" si="1"/>
        <v>174</v>
      </c>
      <c r="G45" s="54">
        <f t="shared" si="2"/>
        <v>0</v>
      </c>
      <c r="H45" s="45">
        <f>'Итог.вед.(ПРИХОД)'!AP35</f>
        <v>100</v>
      </c>
      <c r="I45" s="53">
        <f t="shared" si="3"/>
        <v>174</v>
      </c>
      <c r="J45" s="54">
        <f t="shared" si="4"/>
        <v>17400</v>
      </c>
      <c r="K45" s="90">
        <f t="shared" si="6"/>
        <v>-100</v>
      </c>
      <c r="L45" s="53">
        <f t="shared" si="5"/>
        <v>174</v>
      </c>
      <c r="M45" s="54">
        <f t="shared" si="7"/>
        <v>-17400</v>
      </c>
    </row>
    <row r="46" spans="1:13" ht="15.75">
      <c r="A46" s="52" t="str">
        <f>ССЫЛКИ!AQ2</f>
        <v>Кефир</v>
      </c>
      <c r="B46" s="85"/>
      <c r="C46" s="53">
        <f>ССЫЛКИ!AQ3</f>
        <v>85</v>
      </c>
      <c r="D46" s="54">
        <f t="shared" si="0"/>
        <v>0</v>
      </c>
      <c r="E46" s="45">
        <v>0</v>
      </c>
      <c r="F46" s="53">
        <f t="shared" si="1"/>
        <v>85</v>
      </c>
      <c r="G46" s="54">
        <f t="shared" si="2"/>
        <v>0</v>
      </c>
      <c r="H46" s="45">
        <f>'Итог.вед.(ПРИХОД)'!AQ35</f>
        <v>0</v>
      </c>
      <c r="I46" s="53">
        <f t="shared" si="3"/>
        <v>85</v>
      </c>
      <c r="J46" s="54">
        <f t="shared" si="4"/>
        <v>0</v>
      </c>
      <c r="K46" s="90">
        <f t="shared" si="6"/>
        <v>0</v>
      </c>
      <c r="L46" s="53">
        <f t="shared" si="5"/>
        <v>85</v>
      </c>
      <c r="M46" s="54">
        <f t="shared" si="7"/>
        <v>0</v>
      </c>
    </row>
    <row r="47" spans="1:13" ht="15.75">
      <c r="A47" s="52" t="str">
        <f>ССЫЛКИ!AR2</f>
        <v>Масло сливочное</v>
      </c>
      <c r="B47" s="85"/>
      <c r="C47" s="53">
        <f>ССЫЛКИ!AR3</f>
        <v>970</v>
      </c>
      <c r="D47" s="54">
        <f t="shared" si="0"/>
        <v>0</v>
      </c>
      <c r="E47" s="45">
        <v>0</v>
      </c>
      <c r="F47" s="53">
        <f t="shared" si="1"/>
        <v>970</v>
      </c>
      <c r="G47" s="54">
        <f t="shared" si="2"/>
        <v>0</v>
      </c>
      <c r="H47" s="45">
        <f>'Итог.вед.(ПРИХОД)'!AR35</f>
        <v>22.7</v>
      </c>
      <c r="I47" s="53">
        <f t="shared" si="3"/>
        <v>970</v>
      </c>
      <c r="J47" s="54">
        <f t="shared" si="4"/>
        <v>22019</v>
      </c>
      <c r="K47" s="90">
        <f t="shared" si="6"/>
        <v>-22.7</v>
      </c>
      <c r="L47" s="53">
        <f t="shared" si="5"/>
        <v>970</v>
      </c>
      <c r="M47" s="54">
        <f t="shared" si="7"/>
        <v>-22019</v>
      </c>
    </row>
    <row r="48" spans="1:13" ht="15.75">
      <c r="A48" s="52" t="str">
        <f>ССЫЛКИ!AS2</f>
        <v>Молоко разливное</v>
      </c>
      <c r="B48" s="85"/>
      <c r="C48" s="53">
        <f>ССЫЛКИ!AS3</f>
        <v>85</v>
      </c>
      <c r="D48" s="54">
        <f t="shared" si="0"/>
        <v>0</v>
      </c>
      <c r="E48" s="45">
        <v>0</v>
      </c>
      <c r="F48" s="53">
        <f t="shared" si="1"/>
        <v>85</v>
      </c>
      <c r="G48" s="54">
        <f t="shared" si="2"/>
        <v>0</v>
      </c>
      <c r="H48" s="45">
        <f>'Итог.вед.(ПРИХОД)'!AS35</f>
        <v>0</v>
      </c>
      <c r="I48" s="53">
        <f t="shared" si="3"/>
        <v>85</v>
      </c>
      <c r="J48" s="54">
        <f t="shared" si="4"/>
        <v>0</v>
      </c>
      <c r="K48" s="90">
        <f t="shared" si="6"/>
        <v>0</v>
      </c>
      <c r="L48" s="53">
        <f t="shared" si="5"/>
        <v>85</v>
      </c>
      <c r="M48" s="54">
        <f t="shared" si="7"/>
        <v>0</v>
      </c>
    </row>
    <row r="49" spans="1:13" ht="15.75">
      <c r="A49" s="52" t="str">
        <f>ССЫЛКИ!AT2</f>
        <v>Молоко пастеризованное  2,5</v>
      </c>
      <c r="B49" s="85"/>
      <c r="C49" s="53">
        <f>ССЫЛКИ!AT3</f>
        <v>95</v>
      </c>
      <c r="D49" s="54">
        <f t="shared" si="0"/>
        <v>0</v>
      </c>
      <c r="E49" s="45">
        <v>0</v>
      </c>
      <c r="F49" s="53">
        <f t="shared" si="1"/>
        <v>95</v>
      </c>
      <c r="G49" s="54">
        <f t="shared" si="2"/>
        <v>0</v>
      </c>
      <c r="H49" s="45">
        <f>'Итог.вед.(ПРИХОД)'!AT35</f>
        <v>94.5</v>
      </c>
      <c r="I49" s="53">
        <f t="shared" si="3"/>
        <v>95</v>
      </c>
      <c r="J49" s="54">
        <f t="shared" si="4"/>
        <v>8977.5</v>
      </c>
      <c r="K49" s="90">
        <f t="shared" si="6"/>
        <v>-94.5</v>
      </c>
      <c r="L49" s="53">
        <f t="shared" si="5"/>
        <v>95</v>
      </c>
      <c r="M49" s="54">
        <f t="shared" si="7"/>
        <v>-8977.5</v>
      </c>
    </row>
    <row r="50" spans="1:13" ht="15.75">
      <c r="A50" s="52" t="str">
        <f>ССЫЛКИ!AU2</f>
        <v>Сгущенное молоко</v>
      </c>
      <c r="B50" s="85"/>
      <c r="C50" s="53">
        <f>ССЫЛКИ!AU3</f>
        <v>290</v>
      </c>
      <c r="D50" s="54">
        <f t="shared" si="0"/>
        <v>0</v>
      </c>
      <c r="E50" s="45">
        <v>0</v>
      </c>
      <c r="F50" s="53">
        <f t="shared" si="1"/>
        <v>290</v>
      </c>
      <c r="G50" s="54">
        <f t="shared" si="2"/>
        <v>0</v>
      </c>
      <c r="H50" s="45">
        <f>'Итог.вед.(ПРИХОД)'!AU35</f>
        <v>0</v>
      </c>
      <c r="I50" s="53">
        <f t="shared" si="3"/>
        <v>290</v>
      </c>
      <c r="J50" s="54">
        <f t="shared" si="4"/>
        <v>0</v>
      </c>
      <c r="K50" s="90">
        <f t="shared" si="6"/>
        <v>0</v>
      </c>
      <c r="L50" s="53">
        <f t="shared" si="5"/>
        <v>290</v>
      </c>
      <c r="M50" s="54">
        <f t="shared" si="7"/>
        <v>0</v>
      </c>
    </row>
    <row r="51" spans="1:13" ht="15.75">
      <c r="A51" s="52" t="str">
        <f>ССЫЛКИ!AV2</f>
        <v>Сметана</v>
      </c>
      <c r="B51" s="85"/>
      <c r="C51" s="53">
        <f>ССЫЛКИ!AV3</f>
        <v>330</v>
      </c>
      <c r="D51" s="54">
        <f t="shared" si="0"/>
        <v>0</v>
      </c>
      <c r="E51" s="45">
        <v>0</v>
      </c>
      <c r="F51" s="53">
        <f t="shared" si="1"/>
        <v>330</v>
      </c>
      <c r="G51" s="54">
        <f t="shared" si="2"/>
        <v>0</v>
      </c>
      <c r="H51" s="45">
        <f>'Итог.вед.(ПРИХОД)'!AV35</f>
        <v>6</v>
      </c>
      <c r="I51" s="53">
        <f t="shared" si="3"/>
        <v>330</v>
      </c>
      <c r="J51" s="54">
        <f t="shared" si="4"/>
        <v>1980</v>
      </c>
      <c r="K51" s="90">
        <f t="shared" si="6"/>
        <v>-6</v>
      </c>
      <c r="L51" s="53">
        <f t="shared" si="5"/>
        <v>330</v>
      </c>
      <c r="M51" s="54">
        <f t="shared" si="7"/>
        <v>-1980</v>
      </c>
    </row>
    <row r="52" spans="1:13" ht="15.75">
      <c r="A52" s="52" t="str">
        <f>ССЫЛКИ!AW2</f>
        <v>Сыр Российский</v>
      </c>
      <c r="B52" s="85"/>
      <c r="C52" s="53">
        <f>ССЫЛКИ!AW3</f>
        <v>700</v>
      </c>
      <c r="D52" s="54">
        <f t="shared" si="0"/>
        <v>0</v>
      </c>
      <c r="E52" s="45">
        <v>0</v>
      </c>
      <c r="F52" s="53">
        <f t="shared" si="1"/>
        <v>700</v>
      </c>
      <c r="G52" s="54">
        <f t="shared" si="2"/>
        <v>0</v>
      </c>
      <c r="H52" s="45">
        <f>'Итог.вед.(ПРИХОД)'!AW35</f>
        <v>0</v>
      </c>
      <c r="I52" s="53">
        <f t="shared" si="3"/>
        <v>700</v>
      </c>
      <c r="J52" s="54">
        <f t="shared" si="4"/>
        <v>0</v>
      </c>
      <c r="K52" s="90">
        <f t="shared" si="6"/>
        <v>0</v>
      </c>
      <c r="L52" s="53">
        <f t="shared" si="5"/>
        <v>700</v>
      </c>
      <c r="M52" s="54">
        <f t="shared" si="7"/>
        <v>0</v>
      </c>
    </row>
    <row r="53" spans="1:13" ht="15.75">
      <c r="A53" s="52" t="str">
        <f>ССЫЛКИ!AX2</f>
        <v>Биточки куриные (кг)</v>
      </c>
      <c r="B53" s="85"/>
      <c r="C53" s="53">
        <f>ССЫЛКИ!AX3</f>
        <v>440</v>
      </c>
      <c r="D53" s="54">
        <f t="shared" si="0"/>
        <v>0</v>
      </c>
      <c r="E53" s="45">
        <v>0</v>
      </c>
      <c r="F53" s="53">
        <f t="shared" si="1"/>
        <v>440</v>
      </c>
      <c r="G53" s="54">
        <f t="shared" si="2"/>
        <v>0</v>
      </c>
      <c r="H53" s="45">
        <f>'Итог.вед.(ПРИХОД)'!AX35</f>
        <v>12</v>
      </c>
      <c r="I53" s="53">
        <f t="shared" si="3"/>
        <v>440</v>
      </c>
      <c r="J53" s="54">
        <f t="shared" si="4"/>
        <v>5280</v>
      </c>
      <c r="K53" s="90">
        <f t="shared" si="6"/>
        <v>-12</v>
      </c>
      <c r="L53" s="53">
        <f t="shared" si="5"/>
        <v>440</v>
      </c>
      <c r="M53" s="54">
        <f t="shared" si="7"/>
        <v>-5280</v>
      </c>
    </row>
    <row r="54" spans="1:13" ht="15.75">
      <c r="A54" s="52" t="str">
        <f>ССЫЛКИ!AY2</f>
        <v>Тушка куринная</v>
      </c>
      <c r="B54" s="85"/>
      <c r="C54" s="53">
        <f>ССЫЛКИ!AY3</f>
        <v>185</v>
      </c>
      <c r="D54" s="54">
        <f t="shared" si="0"/>
        <v>0</v>
      </c>
      <c r="E54" s="45">
        <v>0</v>
      </c>
      <c r="F54" s="53">
        <f t="shared" si="1"/>
        <v>185</v>
      </c>
      <c r="G54" s="54">
        <f t="shared" si="2"/>
        <v>0</v>
      </c>
      <c r="H54" s="45">
        <f>'Итог.вед.(ПРИХОД)'!AY35</f>
        <v>0</v>
      </c>
      <c r="I54" s="53">
        <f t="shared" si="3"/>
        <v>185</v>
      </c>
      <c r="J54" s="54">
        <f t="shared" si="4"/>
        <v>0</v>
      </c>
      <c r="K54" s="90">
        <f t="shared" si="6"/>
        <v>0</v>
      </c>
      <c r="L54" s="53">
        <f t="shared" si="5"/>
        <v>185</v>
      </c>
      <c r="M54" s="54">
        <f t="shared" si="7"/>
        <v>0</v>
      </c>
    </row>
    <row r="55" spans="1:13" ht="15.75">
      <c r="A55" s="52" t="str">
        <f>ССЫЛКИ!AZ2</f>
        <v>Бедро куриное</v>
      </c>
      <c r="B55" s="85"/>
      <c r="C55" s="53">
        <f>ССЫЛКИ!AZ3</f>
        <v>240</v>
      </c>
      <c r="D55" s="54">
        <f t="shared" si="0"/>
        <v>0</v>
      </c>
      <c r="E55" s="45">
        <v>0</v>
      </c>
      <c r="F55" s="53">
        <f t="shared" si="1"/>
        <v>240</v>
      </c>
      <c r="G55" s="54">
        <f t="shared" si="2"/>
        <v>0</v>
      </c>
      <c r="H55" s="45">
        <f>'Итог.вед.(ПРИХОД)'!AZ35</f>
        <v>101.2</v>
      </c>
      <c r="I55" s="53">
        <f t="shared" si="3"/>
        <v>240</v>
      </c>
      <c r="J55" s="54">
        <f t="shared" si="4"/>
        <v>24288</v>
      </c>
      <c r="K55" s="90">
        <f t="shared" si="6"/>
        <v>-101.2</v>
      </c>
      <c r="L55" s="53">
        <f t="shared" si="5"/>
        <v>240</v>
      </c>
      <c r="M55" s="54">
        <f t="shared" si="7"/>
        <v>-24288</v>
      </c>
    </row>
    <row r="56" spans="1:13" ht="15.75">
      <c r="A56" s="52" t="str">
        <f>ССЫЛКИ!BA2</f>
        <v>Фарш говяжий</v>
      </c>
      <c r="B56" s="85"/>
      <c r="C56" s="53">
        <f>ССЫЛКИ!BA3</f>
        <v>350</v>
      </c>
      <c r="D56" s="54">
        <f t="shared" si="0"/>
        <v>0</v>
      </c>
      <c r="E56" s="45">
        <v>0</v>
      </c>
      <c r="F56" s="53">
        <f t="shared" si="1"/>
        <v>350</v>
      </c>
      <c r="G56" s="54">
        <f t="shared" si="2"/>
        <v>0</v>
      </c>
      <c r="H56" s="45">
        <f>'Итог.вед.(ПРИХОД)'!BA35</f>
        <v>0</v>
      </c>
      <c r="I56" s="53">
        <f t="shared" si="3"/>
        <v>350</v>
      </c>
      <c r="J56" s="54">
        <f t="shared" si="4"/>
        <v>0</v>
      </c>
      <c r="K56" s="90">
        <f t="shared" si="6"/>
        <v>0</v>
      </c>
      <c r="L56" s="53">
        <f t="shared" si="5"/>
        <v>350</v>
      </c>
      <c r="M56" s="54">
        <f t="shared" si="7"/>
        <v>0</v>
      </c>
    </row>
    <row r="57" spans="1:13" ht="15.75">
      <c r="A57" s="52" t="str">
        <f>ССЫЛКИ!BB2</f>
        <v>Баклажаны свежие</v>
      </c>
      <c r="B57" s="85"/>
      <c r="C57" s="53">
        <f>ССЫЛКИ!BB3</f>
        <v>50</v>
      </c>
      <c r="D57" s="54">
        <f t="shared" si="0"/>
        <v>0</v>
      </c>
      <c r="E57" s="45">
        <v>0</v>
      </c>
      <c r="F57" s="53">
        <f t="shared" si="1"/>
        <v>50</v>
      </c>
      <c r="G57" s="54">
        <f t="shared" si="2"/>
        <v>0</v>
      </c>
      <c r="H57" s="45">
        <f>'Итог.вед.(ПРИХОД)'!BB35</f>
        <v>0</v>
      </c>
      <c r="I57" s="53">
        <f t="shared" si="3"/>
        <v>50</v>
      </c>
      <c r="J57" s="54">
        <f t="shared" si="4"/>
        <v>0</v>
      </c>
      <c r="K57" s="90">
        <f t="shared" si="6"/>
        <v>0</v>
      </c>
      <c r="L57" s="53">
        <f t="shared" si="5"/>
        <v>50</v>
      </c>
      <c r="M57" s="54">
        <f t="shared" si="7"/>
        <v>0</v>
      </c>
    </row>
    <row r="58" spans="1:13" ht="15.75">
      <c r="A58" s="52" t="str">
        <f>ССЫЛКИ!BC2</f>
        <v>Грудка куриная</v>
      </c>
      <c r="B58" s="85"/>
      <c r="C58" s="53">
        <f>ССЫЛКИ!BC3</f>
        <v>370</v>
      </c>
      <c r="D58" s="54">
        <f t="shared" si="0"/>
        <v>0</v>
      </c>
      <c r="E58" s="45">
        <v>0</v>
      </c>
      <c r="F58" s="53">
        <f t="shared" si="1"/>
        <v>370</v>
      </c>
      <c r="G58" s="54">
        <f t="shared" si="2"/>
        <v>0</v>
      </c>
      <c r="H58" s="45">
        <f>'Итог.вед.(ПРИХОД)'!BC35</f>
        <v>13</v>
      </c>
      <c r="I58" s="53">
        <f t="shared" si="3"/>
        <v>370</v>
      </c>
      <c r="J58" s="54">
        <f t="shared" si="4"/>
        <v>4810</v>
      </c>
      <c r="K58" s="90">
        <f t="shared" si="6"/>
        <v>-13</v>
      </c>
      <c r="L58" s="53">
        <f t="shared" si="5"/>
        <v>370</v>
      </c>
      <c r="M58" s="54">
        <f t="shared" si="7"/>
        <v>-4810</v>
      </c>
    </row>
    <row r="59" spans="1:13" ht="15.75">
      <c r="A59" s="52" t="str">
        <f>ССЫЛКИ!BD2</f>
        <v xml:space="preserve">Перец болгарский </v>
      </c>
      <c r="B59" s="85"/>
      <c r="C59" s="53">
        <f>ССЫЛКИ!BD3</f>
        <v>55</v>
      </c>
      <c r="D59" s="54">
        <f t="shared" si="0"/>
        <v>0</v>
      </c>
      <c r="E59" s="45">
        <v>0</v>
      </c>
      <c r="F59" s="53">
        <f t="shared" si="1"/>
        <v>55</v>
      </c>
      <c r="G59" s="54">
        <f t="shared" si="2"/>
        <v>0</v>
      </c>
      <c r="H59" s="45">
        <f>'Итог.вед.(ПРИХОД)'!BD35</f>
        <v>0</v>
      </c>
      <c r="I59" s="53">
        <f t="shared" si="3"/>
        <v>55</v>
      </c>
      <c r="J59" s="54">
        <f t="shared" si="4"/>
        <v>0</v>
      </c>
      <c r="K59" s="90">
        <f t="shared" si="6"/>
        <v>0</v>
      </c>
      <c r="L59" s="53">
        <f t="shared" si="5"/>
        <v>55</v>
      </c>
      <c r="M59" s="54">
        <f t="shared" si="7"/>
        <v>0</v>
      </c>
    </row>
    <row r="60" spans="1:13" ht="15.75">
      <c r="A60" s="52" t="str">
        <f>ССЫЛКИ!BE2</f>
        <v xml:space="preserve">Зелень разная </v>
      </c>
      <c r="B60" s="85"/>
      <c r="C60" s="53">
        <f>ССЫЛКИ!BE3</f>
        <v>450</v>
      </c>
      <c r="D60" s="54">
        <f t="shared" si="0"/>
        <v>0</v>
      </c>
      <c r="E60" s="45">
        <v>0</v>
      </c>
      <c r="F60" s="53">
        <f t="shared" si="1"/>
        <v>450</v>
      </c>
      <c r="G60" s="54">
        <f t="shared" si="2"/>
        <v>0</v>
      </c>
      <c r="H60" s="45">
        <f>'Итог.вед.(ПРИХОД)'!BE35</f>
        <v>0</v>
      </c>
      <c r="I60" s="53">
        <f t="shared" si="3"/>
        <v>450</v>
      </c>
      <c r="J60" s="54">
        <f t="shared" si="4"/>
        <v>0</v>
      </c>
      <c r="K60" s="90">
        <f t="shared" si="6"/>
        <v>0</v>
      </c>
      <c r="L60" s="53">
        <f t="shared" si="5"/>
        <v>450</v>
      </c>
      <c r="M60" s="54">
        <f t="shared" si="7"/>
        <v>0</v>
      </c>
    </row>
    <row r="61" spans="1:13" ht="15.75">
      <c r="A61" s="52" t="str">
        <f>ССЫЛКИ!BF2</f>
        <v>Котлета куриная полуфаб-т (кг)</v>
      </c>
      <c r="B61" s="85"/>
      <c r="C61" s="53">
        <f>ССЫЛКИ!BF3</f>
        <v>440</v>
      </c>
      <c r="D61" s="54">
        <f t="shared" si="0"/>
        <v>0</v>
      </c>
      <c r="E61" s="45">
        <v>0</v>
      </c>
      <c r="F61" s="53">
        <f t="shared" si="1"/>
        <v>440</v>
      </c>
      <c r="G61" s="54">
        <f t="shared" si="2"/>
        <v>0</v>
      </c>
      <c r="H61" s="45">
        <f>'Итог.вед.(ПРИХОД)'!BF35</f>
        <v>60</v>
      </c>
      <c r="I61" s="53">
        <f t="shared" si="3"/>
        <v>440</v>
      </c>
      <c r="J61" s="54">
        <f t="shared" si="4"/>
        <v>26400</v>
      </c>
      <c r="K61" s="90">
        <f t="shared" si="6"/>
        <v>-60</v>
      </c>
      <c r="L61" s="53">
        <f t="shared" si="5"/>
        <v>440</v>
      </c>
      <c r="M61" s="54">
        <f t="shared" si="7"/>
        <v>-26400</v>
      </c>
    </row>
    <row r="62" spans="1:13" ht="15.75">
      <c r="A62" s="52" t="str">
        <f>ССЫЛКИ!BG2</f>
        <v>Капуста</v>
      </c>
      <c r="B62" s="85"/>
      <c r="C62" s="53">
        <f>ССЫЛКИ!BG3</f>
        <v>46</v>
      </c>
      <c r="D62" s="54">
        <f t="shared" si="0"/>
        <v>0</v>
      </c>
      <c r="E62" s="45">
        <v>0</v>
      </c>
      <c r="F62" s="53">
        <f t="shared" si="1"/>
        <v>46</v>
      </c>
      <c r="G62" s="54">
        <f t="shared" si="2"/>
        <v>0</v>
      </c>
      <c r="H62" s="45">
        <f>'Итог.вед.(ПРИХОД)'!BG35</f>
        <v>19.3</v>
      </c>
      <c r="I62" s="53">
        <f t="shared" si="3"/>
        <v>46</v>
      </c>
      <c r="J62" s="54">
        <f t="shared" si="4"/>
        <v>887.80000000000007</v>
      </c>
      <c r="K62" s="90">
        <f t="shared" si="6"/>
        <v>-19.3</v>
      </c>
      <c r="L62" s="53">
        <f t="shared" si="5"/>
        <v>46</v>
      </c>
      <c r="M62" s="54">
        <f t="shared" si="7"/>
        <v>-887.80000000000007</v>
      </c>
    </row>
    <row r="63" spans="1:13" ht="15.75">
      <c r="A63" s="52" t="str">
        <f>ССЫЛКИ!BH2</f>
        <v>Картофель</v>
      </c>
      <c r="B63" s="85"/>
      <c r="C63" s="53">
        <f>ССЫЛКИ!BH3</f>
        <v>46</v>
      </c>
      <c r="D63" s="54">
        <f t="shared" si="0"/>
        <v>0</v>
      </c>
      <c r="E63" s="45">
        <v>0</v>
      </c>
      <c r="F63" s="53">
        <f t="shared" si="1"/>
        <v>46</v>
      </c>
      <c r="G63" s="54">
        <f t="shared" si="2"/>
        <v>0</v>
      </c>
      <c r="H63" s="45">
        <f>'Итог.вед.(ПРИХОД)'!BH35</f>
        <v>186</v>
      </c>
      <c r="I63" s="53">
        <f t="shared" si="3"/>
        <v>46</v>
      </c>
      <c r="J63" s="54">
        <f t="shared" si="4"/>
        <v>8556</v>
      </c>
      <c r="K63" s="90">
        <f t="shared" si="6"/>
        <v>-186</v>
      </c>
      <c r="L63" s="53">
        <f t="shared" si="5"/>
        <v>46</v>
      </c>
      <c r="M63" s="54">
        <f t="shared" si="7"/>
        <v>-8556</v>
      </c>
    </row>
    <row r="64" spans="1:13" ht="15.75">
      <c r="A64" s="52" t="str">
        <f>ССЫЛКИ!BI2</f>
        <v>Лук репчатый</v>
      </c>
      <c r="B64" s="85"/>
      <c r="C64" s="53">
        <f>ССЫЛКИ!BI3</f>
        <v>35</v>
      </c>
      <c r="D64" s="54">
        <f t="shared" si="0"/>
        <v>0</v>
      </c>
      <c r="E64" s="45">
        <v>0</v>
      </c>
      <c r="F64" s="53">
        <f t="shared" si="1"/>
        <v>35</v>
      </c>
      <c r="G64" s="54">
        <f t="shared" si="2"/>
        <v>0</v>
      </c>
      <c r="H64" s="45">
        <f>'Итог.вед.(ПРИХОД)'!BI35</f>
        <v>26.9</v>
      </c>
      <c r="I64" s="53">
        <f t="shared" si="3"/>
        <v>35</v>
      </c>
      <c r="J64" s="54">
        <f t="shared" si="4"/>
        <v>941.5</v>
      </c>
      <c r="K64" s="90">
        <f t="shared" si="6"/>
        <v>-26.9</v>
      </c>
      <c r="L64" s="53">
        <f t="shared" si="5"/>
        <v>35</v>
      </c>
      <c r="M64" s="54">
        <f t="shared" si="7"/>
        <v>-941.5</v>
      </c>
    </row>
    <row r="65" spans="1:13" ht="15.75">
      <c r="A65" s="52" t="str">
        <f>ССЫЛКИ!BJ2</f>
        <v>Морковь</v>
      </c>
      <c r="B65" s="85"/>
      <c r="C65" s="53">
        <f>ССЫЛКИ!BJ3</f>
        <v>60</v>
      </c>
      <c r="D65" s="54">
        <f t="shared" si="0"/>
        <v>0</v>
      </c>
      <c r="E65" s="45">
        <v>0</v>
      </c>
      <c r="F65" s="53">
        <f t="shared" si="1"/>
        <v>60</v>
      </c>
      <c r="G65" s="54">
        <f t="shared" si="2"/>
        <v>0</v>
      </c>
      <c r="H65" s="45">
        <f>'Итог.вед.(ПРИХОД)'!BJ35</f>
        <v>35.4</v>
      </c>
      <c r="I65" s="53">
        <f t="shared" si="3"/>
        <v>60</v>
      </c>
      <c r="J65" s="54">
        <f t="shared" si="4"/>
        <v>2124</v>
      </c>
      <c r="K65" s="90">
        <f t="shared" si="6"/>
        <v>-35.4</v>
      </c>
      <c r="L65" s="53">
        <f t="shared" si="5"/>
        <v>60</v>
      </c>
      <c r="M65" s="54">
        <f t="shared" si="7"/>
        <v>-2124</v>
      </c>
    </row>
    <row r="66" spans="1:13" ht="15.75">
      <c r="A66" s="52" t="str">
        <f>ССЫЛКИ!BK2</f>
        <v>Огурцы свежие</v>
      </c>
      <c r="B66" s="85"/>
      <c r="C66" s="53">
        <f>ССЫЛКИ!BK3</f>
        <v>78</v>
      </c>
      <c r="D66" s="54">
        <f t="shared" si="0"/>
        <v>0</v>
      </c>
      <c r="E66" s="45">
        <v>0</v>
      </c>
      <c r="F66" s="53">
        <f t="shared" si="1"/>
        <v>78</v>
      </c>
      <c r="G66" s="54">
        <f t="shared" si="2"/>
        <v>0</v>
      </c>
      <c r="H66" s="45">
        <f>'Итог.вед.(ПРИХОД)'!BK35</f>
        <v>0</v>
      </c>
      <c r="I66" s="53">
        <f t="shared" si="3"/>
        <v>78</v>
      </c>
      <c r="J66" s="54">
        <f t="shared" si="4"/>
        <v>0</v>
      </c>
      <c r="K66" s="90">
        <f t="shared" si="6"/>
        <v>0</v>
      </c>
      <c r="L66" s="53">
        <f t="shared" si="5"/>
        <v>78</v>
      </c>
      <c r="M66" s="54">
        <f t="shared" si="7"/>
        <v>0</v>
      </c>
    </row>
    <row r="67" spans="1:13" ht="15.75">
      <c r="A67" s="52" t="str">
        <f>ССЫЛКИ!BL2</f>
        <v xml:space="preserve">Помидоры свежие </v>
      </c>
      <c r="B67" s="85"/>
      <c r="C67" s="53">
        <f>ССЫЛКИ!BL3</f>
        <v>110</v>
      </c>
      <c r="D67" s="54">
        <f t="shared" si="0"/>
        <v>0</v>
      </c>
      <c r="E67" s="45">
        <v>0</v>
      </c>
      <c r="F67" s="53">
        <f t="shared" si="1"/>
        <v>110</v>
      </c>
      <c r="G67" s="54">
        <f t="shared" si="2"/>
        <v>0</v>
      </c>
      <c r="H67" s="45">
        <f>'Итог.вед.(ПРИХОД)'!BL35</f>
        <v>0</v>
      </c>
      <c r="I67" s="53">
        <f t="shared" si="3"/>
        <v>110</v>
      </c>
      <c r="J67" s="54">
        <f t="shared" si="4"/>
        <v>0</v>
      </c>
      <c r="K67" s="90">
        <f t="shared" si="6"/>
        <v>0</v>
      </c>
      <c r="L67" s="53">
        <f t="shared" si="5"/>
        <v>110</v>
      </c>
      <c r="M67" s="54">
        <f t="shared" si="7"/>
        <v>0</v>
      </c>
    </row>
    <row r="68" spans="1:13" ht="15.75">
      <c r="A68" s="52" t="str">
        <f>ССЫЛКИ!BM2</f>
        <v>Свекла столовая</v>
      </c>
      <c r="B68" s="85"/>
      <c r="C68" s="53">
        <f>ССЫЛКИ!BM3</f>
        <v>53</v>
      </c>
      <c r="D68" s="54">
        <f t="shared" si="0"/>
        <v>0</v>
      </c>
      <c r="E68" s="45">
        <v>0</v>
      </c>
      <c r="F68" s="53">
        <f t="shared" si="1"/>
        <v>53</v>
      </c>
      <c r="G68" s="54">
        <f t="shared" si="2"/>
        <v>0</v>
      </c>
      <c r="H68" s="45">
        <f>'Итог.вед.(ПРИХОД)'!BM35</f>
        <v>13.4</v>
      </c>
      <c r="I68" s="53">
        <f t="shared" si="3"/>
        <v>53</v>
      </c>
      <c r="J68" s="54">
        <f t="shared" si="4"/>
        <v>710.2</v>
      </c>
      <c r="K68" s="90">
        <f t="shared" si="6"/>
        <v>-13.4</v>
      </c>
      <c r="L68" s="53">
        <f t="shared" si="5"/>
        <v>53</v>
      </c>
      <c r="M68" s="54">
        <f t="shared" si="7"/>
        <v>-710.2</v>
      </c>
    </row>
    <row r="69" spans="1:13" ht="15.75">
      <c r="A69" s="52" t="str">
        <f>ССЫЛКИ!BN2</f>
        <v>Вареники полуфаб-т (кг)</v>
      </c>
      <c r="B69" s="85"/>
      <c r="C69" s="53">
        <f>ССЫЛКИ!BN3</f>
        <v>200</v>
      </c>
      <c r="D69" s="54">
        <f t="shared" si="0"/>
        <v>0</v>
      </c>
      <c r="E69" s="45">
        <v>0</v>
      </c>
      <c r="F69" s="53">
        <f t="shared" si="1"/>
        <v>200</v>
      </c>
      <c r="G69" s="54">
        <f t="shared" si="2"/>
        <v>0</v>
      </c>
      <c r="H69" s="45">
        <f>'Итог.вед.(ПРИХОД)'!BN35</f>
        <v>80</v>
      </c>
      <c r="I69" s="53">
        <f t="shared" si="3"/>
        <v>200</v>
      </c>
      <c r="J69" s="54">
        <f t="shared" si="4"/>
        <v>16000</v>
      </c>
      <c r="K69" s="90">
        <f t="shared" ref="K69:K84" si="8">B69+E69-H69</f>
        <v>-80</v>
      </c>
      <c r="L69" s="53">
        <f t="shared" si="5"/>
        <v>200</v>
      </c>
      <c r="M69" s="54">
        <f t="shared" si="7"/>
        <v>-16000</v>
      </c>
    </row>
    <row r="70" spans="1:13" ht="15.75">
      <c r="A70" s="52" t="str">
        <f>ССЫЛКИ!BO2</f>
        <v>Апельсины</v>
      </c>
      <c r="B70" s="85"/>
      <c r="C70" s="53">
        <f>ССЫЛКИ!BO3</f>
        <v>200</v>
      </c>
      <c r="D70" s="54">
        <f t="shared" si="0"/>
        <v>0</v>
      </c>
      <c r="E70" s="45">
        <v>0</v>
      </c>
      <c r="F70" s="53">
        <f t="shared" si="1"/>
        <v>200</v>
      </c>
      <c r="G70" s="54">
        <f t="shared" si="2"/>
        <v>0</v>
      </c>
      <c r="H70" s="45">
        <f>'Итог.вед.(ПРИХОД)'!BO35</f>
        <v>0</v>
      </c>
      <c r="I70" s="53">
        <f t="shared" si="3"/>
        <v>200</v>
      </c>
      <c r="J70" s="54">
        <f t="shared" si="4"/>
        <v>0</v>
      </c>
      <c r="K70" s="90">
        <f t="shared" si="8"/>
        <v>0</v>
      </c>
      <c r="L70" s="53">
        <f t="shared" si="5"/>
        <v>200</v>
      </c>
      <c r="M70" s="54">
        <f t="shared" si="7"/>
        <v>0</v>
      </c>
    </row>
    <row r="71" spans="1:13" ht="15.75">
      <c r="A71" s="52" t="str">
        <f>ССЫЛКИ!BP2</f>
        <v>Бананы</v>
      </c>
      <c r="B71" s="85"/>
      <c r="C71" s="53">
        <f>ССЫЛКИ!BP3</f>
        <v>165</v>
      </c>
      <c r="D71" s="54">
        <f t="shared" si="0"/>
        <v>0</v>
      </c>
      <c r="E71" s="45">
        <v>0</v>
      </c>
      <c r="F71" s="53">
        <f t="shared" si="1"/>
        <v>165</v>
      </c>
      <c r="G71" s="54">
        <f t="shared" si="2"/>
        <v>0</v>
      </c>
      <c r="H71" s="45">
        <f>'Итог.вед.(ПРИХОД)'!BP35</f>
        <v>0</v>
      </c>
      <c r="I71" s="53">
        <f t="shared" si="3"/>
        <v>165</v>
      </c>
      <c r="J71" s="54">
        <f t="shared" si="4"/>
        <v>0</v>
      </c>
      <c r="K71" s="90">
        <f t="shared" si="8"/>
        <v>0</v>
      </c>
      <c r="L71" s="53">
        <f t="shared" si="5"/>
        <v>165</v>
      </c>
      <c r="M71" s="54">
        <f t="shared" si="7"/>
        <v>0</v>
      </c>
    </row>
    <row r="72" spans="1:13" ht="15.75">
      <c r="A72" s="52" t="str">
        <f>ССЫЛКИ!BQ2</f>
        <v>Груши</v>
      </c>
      <c r="B72" s="85"/>
      <c r="C72" s="53">
        <f>ССЫЛКИ!BQ3</f>
        <v>190</v>
      </c>
      <c r="D72" s="54">
        <f t="shared" si="0"/>
        <v>0</v>
      </c>
      <c r="E72" s="45">
        <v>0</v>
      </c>
      <c r="F72" s="53">
        <f t="shared" si="1"/>
        <v>190</v>
      </c>
      <c r="G72" s="54">
        <f t="shared" si="2"/>
        <v>0</v>
      </c>
      <c r="H72" s="45">
        <f>'Итог.вед.(ПРИХОД)'!BQ35</f>
        <v>0</v>
      </c>
      <c r="I72" s="53">
        <f t="shared" si="3"/>
        <v>190</v>
      </c>
      <c r="J72" s="54">
        <f t="shared" si="4"/>
        <v>0</v>
      </c>
      <c r="K72" s="90">
        <f t="shared" si="8"/>
        <v>0</v>
      </c>
      <c r="L72" s="53">
        <f t="shared" si="5"/>
        <v>190</v>
      </c>
      <c r="M72" s="54">
        <f t="shared" si="7"/>
        <v>0</v>
      </c>
    </row>
    <row r="73" spans="1:13" ht="15.75">
      <c r="A73" s="52" t="str">
        <f>ССЫЛКИ!BR2</f>
        <v>Лимонная кислота</v>
      </c>
      <c r="B73" s="85"/>
      <c r="C73" s="53">
        <f>ССЫЛКИ!BR3</f>
        <v>300</v>
      </c>
      <c r="D73" s="54">
        <f t="shared" si="0"/>
        <v>0</v>
      </c>
      <c r="E73" s="45">
        <v>0</v>
      </c>
      <c r="F73" s="53">
        <f t="shared" si="1"/>
        <v>300</v>
      </c>
      <c r="G73" s="54">
        <f t="shared" si="2"/>
        <v>0</v>
      </c>
      <c r="H73" s="45">
        <f>'Итог.вед.(ПРИХОД)'!BR35</f>
        <v>0</v>
      </c>
      <c r="I73" s="53">
        <f t="shared" si="3"/>
        <v>300</v>
      </c>
      <c r="J73" s="54">
        <f t="shared" si="4"/>
        <v>0</v>
      </c>
      <c r="K73" s="90">
        <f t="shared" si="8"/>
        <v>0</v>
      </c>
      <c r="L73" s="53">
        <f t="shared" si="5"/>
        <v>300</v>
      </c>
      <c r="M73" s="54">
        <f t="shared" si="7"/>
        <v>0</v>
      </c>
    </row>
    <row r="74" spans="1:13" ht="15.75">
      <c r="A74" s="52" t="str">
        <f>ССЫЛКИ!BS2</f>
        <v>Мандарины</v>
      </c>
      <c r="B74" s="85"/>
      <c r="C74" s="53">
        <f>ССЫЛКИ!BS3</f>
        <v>150</v>
      </c>
      <c r="D74" s="54">
        <f t="shared" si="0"/>
        <v>0</v>
      </c>
      <c r="E74" s="45">
        <v>0</v>
      </c>
      <c r="F74" s="53">
        <f t="shared" si="1"/>
        <v>150</v>
      </c>
      <c r="G74" s="54">
        <f t="shared" si="2"/>
        <v>0</v>
      </c>
      <c r="H74" s="45">
        <f>'Итог.вед.(ПРИХОД)'!BS35</f>
        <v>0</v>
      </c>
      <c r="I74" s="53">
        <f t="shared" si="3"/>
        <v>150</v>
      </c>
      <c r="J74" s="54">
        <f t="shared" si="4"/>
        <v>0</v>
      </c>
      <c r="K74" s="90">
        <f t="shared" si="8"/>
        <v>0</v>
      </c>
      <c r="L74" s="53">
        <f t="shared" si="5"/>
        <v>150</v>
      </c>
      <c r="M74" s="54">
        <f t="shared" si="7"/>
        <v>0</v>
      </c>
    </row>
    <row r="75" spans="1:13" ht="15.75">
      <c r="A75" s="52" t="str">
        <f>ССЫЛКИ!BT2</f>
        <v>Яблоки</v>
      </c>
      <c r="B75" s="85"/>
      <c r="C75" s="53">
        <f>ССЫЛКИ!BT3</f>
        <v>110</v>
      </c>
      <c r="D75" s="54">
        <f t="shared" si="0"/>
        <v>0</v>
      </c>
      <c r="E75" s="45">
        <v>0</v>
      </c>
      <c r="F75" s="53">
        <f t="shared" si="1"/>
        <v>110</v>
      </c>
      <c r="G75" s="54">
        <f t="shared" si="2"/>
        <v>0</v>
      </c>
      <c r="H75" s="45">
        <f>'Итог.вед.(ПРИХОД)'!BT35</f>
        <v>266.76</v>
      </c>
      <c r="I75" s="53">
        <f t="shared" si="3"/>
        <v>110</v>
      </c>
      <c r="J75" s="54">
        <f t="shared" si="4"/>
        <v>29343.599999999999</v>
      </c>
      <c r="K75" s="90">
        <f t="shared" si="8"/>
        <v>-266.76</v>
      </c>
      <c r="L75" s="53">
        <f t="shared" si="5"/>
        <v>110</v>
      </c>
      <c r="M75" s="54">
        <f t="shared" si="7"/>
        <v>-29343.599999999999</v>
      </c>
    </row>
    <row r="76" spans="1:13" ht="15.75">
      <c r="A76" s="52" t="str">
        <f>ССЫЛКИ!BU2</f>
        <v>Тефтели куриные</v>
      </c>
      <c r="B76" s="85"/>
      <c r="C76" s="53">
        <f>ССЫЛКИ!BU3</f>
        <v>440</v>
      </c>
      <c r="D76" s="54">
        <f t="shared" si="0"/>
        <v>0</v>
      </c>
      <c r="E76" s="45">
        <v>0</v>
      </c>
      <c r="F76" s="53">
        <f t="shared" si="1"/>
        <v>440</v>
      </c>
      <c r="G76" s="54">
        <f t="shared" si="2"/>
        <v>0</v>
      </c>
      <c r="H76" s="45">
        <f>'Итог.вед.(ПРИХОД)'!BU35</f>
        <v>24</v>
      </c>
      <c r="I76" s="53">
        <f t="shared" si="3"/>
        <v>440</v>
      </c>
      <c r="J76" s="54">
        <f t="shared" si="4"/>
        <v>10560</v>
      </c>
      <c r="K76" s="90">
        <f t="shared" si="8"/>
        <v>-24</v>
      </c>
      <c r="L76" s="53">
        <f t="shared" si="5"/>
        <v>440</v>
      </c>
      <c r="M76" s="54">
        <f t="shared" si="7"/>
        <v>-10560</v>
      </c>
    </row>
    <row r="77" spans="1:13" ht="15.75">
      <c r="A77" s="52" t="str">
        <f>ССЫЛКИ!BV2</f>
        <v>Хлеб пшеничный</v>
      </c>
      <c r="B77" s="85"/>
      <c r="C77" s="53">
        <f>ССЫЛКИ!BV3</f>
        <v>58</v>
      </c>
      <c r="D77" s="54">
        <f t="shared" si="0"/>
        <v>0</v>
      </c>
      <c r="E77" s="45">
        <v>0</v>
      </c>
      <c r="F77" s="53">
        <f t="shared" si="1"/>
        <v>58</v>
      </c>
      <c r="G77" s="54">
        <f t="shared" si="2"/>
        <v>0</v>
      </c>
      <c r="H77" s="45">
        <f>'Итог.вед.(ПРИХОД)'!BV35</f>
        <v>184</v>
      </c>
      <c r="I77" s="53">
        <f t="shared" si="3"/>
        <v>58</v>
      </c>
      <c r="J77" s="54">
        <f t="shared" si="4"/>
        <v>10672</v>
      </c>
      <c r="K77" s="90">
        <f t="shared" si="8"/>
        <v>-184</v>
      </c>
      <c r="L77" s="53">
        <f t="shared" si="5"/>
        <v>58</v>
      </c>
      <c r="M77" s="54">
        <f t="shared" si="7"/>
        <v>-10672</v>
      </c>
    </row>
    <row r="78" spans="1:13" ht="15.75">
      <c r="A78" s="52" t="str">
        <f>ССЫЛКИ!BW2</f>
        <v>Мини рулеты (бисквитные)</v>
      </c>
      <c r="B78" s="85"/>
      <c r="C78" s="53">
        <f>ССЫЛКИ!BW3</f>
        <v>510</v>
      </c>
      <c r="D78" s="54">
        <f t="shared" si="0"/>
        <v>0</v>
      </c>
      <c r="E78" s="45">
        <v>0</v>
      </c>
      <c r="F78" s="53">
        <f t="shared" si="1"/>
        <v>510</v>
      </c>
      <c r="G78" s="54">
        <f t="shared" si="2"/>
        <v>0</v>
      </c>
      <c r="H78" s="45">
        <f>'Итог.вед.(ПРИХОД)'!BW35</f>
        <v>0</v>
      </c>
      <c r="I78" s="53">
        <f t="shared" si="3"/>
        <v>510</v>
      </c>
      <c r="J78" s="54">
        <f t="shared" si="4"/>
        <v>0</v>
      </c>
      <c r="K78" s="90">
        <f t="shared" si="8"/>
        <v>0</v>
      </c>
      <c r="L78" s="53">
        <f t="shared" si="5"/>
        <v>510</v>
      </c>
      <c r="M78" s="54">
        <f t="shared" si="7"/>
        <v>0</v>
      </c>
    </row>
    <row r="79" spans="1:13" ht="15.75">
      <c r="A79" s="52" t="str">
        <f>ССЫЛКИ!BX2</f>
        <v>Зефир в шоколаде (кг)</v>
      </c>
      <c r="B79" s="85"/>
      <c r="C79" s="53">
        <f>ССЫЛКИ!BX3</f>
        <v>580</v>
      </c>
      <c r="D79" s="54">
        <f t="shared" si="0"/>
        <v>0</v>
      </c>
      <c r="E79" s="45">
        <v>0</v>
      </c>
      <c r="F79" s="53">
        <f t="shared" si="1"/>
        <v>580</v>
      </c>
      <c r="G79" s="54">
        <f t="shared" si="2"/>
        <v>0</v>
      </c>
      <c r="H79" s="45">
        <f>'Итог.вед.(ПРИХОД)'!BX35</f>
        <v>21</v>
      </c>
      <c r="I79" s="53">
        <f t="shared" si="3"/>
        <v>580</v>
      </c>
      <c r="J79" s="54">
        <f t="shared" si="4"/>
        <v>12180</v>
      </c>
      <c r="K79" s="90">
        <f t="shared" si="8"/>
        <v>-21</v>
      </c>
      <c r="L79" s="53">
        <f t="shared" si="5"/>
        <v>580</v>
      </c>
      <c r="M79" s="54">
        <f t="shared" si="7"/>
        <v>-12180</v>
      </c>
    </row>
    <row r="80" spans="1:13" ht="15.75">
      <c r="A80" s="52"/>
      <c r="B80" s="35"/>
      <c r="C80" s="51"/>
      <c r="D80" s="83">
        <f>SUM(D5:D79)</f>
        <v>0</v>
      </c>
      <c r="E80" s="35"/>
      <c r="F80" s="51"/>
      <c r="G80" s="55">
        <f>SUM(G5:G79)</f>
        <v>0</v>
      </c>
      <c r="H80" s="35"/>
      <c r="I80" s="51"/>
      <c r="J80" s="88">
        <f>SUM(J5:J79)</f>
        <v>342332</v>
      </c>
      <c r="K80" s="90">
        <f t="shared" si="8"/>
        <v>0</v>
      </c>
      <c r="L80" s="89"/>
      <c r="M80" s="82">
        <f>SUM(M5:M79)</f>
        <v>-342332</v>
      </c>
    </row>
    <row r="81" spans="11:11" ht="15">
      <c r="K81" s="87">
        <f t="shared" si="8"/>
        <v>0</v>
      </c>
    </row>
    <row r="82" spans="11:11" ht="15">
      <c r="K82" s="87">
        <f t="shared" si="8"/>
        <v>0</v>
      </c>
    </row>
    <row r="83" spans="11:11" ht="15">
      <c r="K83" s="87">
        <f t="shared" si="8"/>
        <v>0</v>
      </c>
    </row>
    <row r="84" spans="11:11" ht="15">
      <c r="K84" s="8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F10" sqref="F10"/>
    </sheetView>
  </sheetViews>
  <sheetFormatPr defaultColWidth="12.625" defaultRowHeight="14.25"/>
  <cols>
    <col min="1" max="1" width="2.75" style="109" customWidth="1"/>
    <col min="2" max="2" width="31.62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 ht="15">
      <c r="A1" s="518" t="str">
        <f>VLOOKUP(D4,Реестр,3)</f>
        <v>Акт №7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9</v>
      </c>
      <c r="E4" s="256" t="str">
        <f>ИТОГ!E6</f>
        <v>.10.2024</v>
      </c>
    </row>
    <row r="5" spans="1:5" ht="1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 ht="15">
      <c r="A6" s="111">
        <v>1</v>
      </c>
      <c r="B6" s="223" t="s">
        <v>361</v>
      </c>
      <c r="C6" s="124">
        <v>35.302</v>
      </c>
      <c r="D6" s="111">
        <f>VLOOKUP(D4,завтрак_факт,3,FALSE)</f>
        <v>100</v>
      </c>
      <c r="E6" s="114">
        <f>C6*D6</f>
        <v>3530.2</v>
      </c>
    </row>
    <row r="7" spans="1:5" ht="15">
      <c r="A7" s="111">
        <v>2</v>
      </c>
      <c r="B7" s="223" t="s">
        <v>358</v>
      </c>
      <c r="C7" s="124">
        <v>17.399999999999999</v>
      </c>
      <c r="D7" s="111">
        <f>D6</f>
        <v>100</v>
      </c>
      <c r="E7" s="114">
        <f>C7*D7</f>
        <v>1739.9999999999998</v>
      </c>
    </row>
    <row r="8" spans="1:5" ht="15">
      <c r="A8" s="111">
        <v>3</v>
      </c>
      <c r="B8" s="128" t="s">
        <v>286</v>
      </c>
      <c r="C8" s="124">
        <v>1.8979999999999999</v>
      </c>
      <c r="D8" s="111">
        <f>D6</f>
        <v>100</v>
      </c>
      <c r="E8" s="114">
        <f>C8*D8</f>
        <v>189.79999999999998</v>
      </c>
    </row>
    <row r="9" spans="1:5" ht="15">
      <c r="A9" s="111">
        <v>4</v>
      </c>
      <c r="B9" s="223" t="s">
        <v>342</v>
      </c>
      <c r="C9" s="124">
        <v>12.02</v>
      </c>
      <c r="D9" s="111">
        <f>D6</f>
        <v>100</v>
      </c>
      <c r="E9" s="114">
        <f>C9*D9</f>
        <v>1202</v>
      </c>
    </row>
    <row r="10" spans="1:5" ht="15">
      <c r="A10" s="111">
        <v>5</v>
      </c>
      <c r="B10" s="223" t="s">
        <v>353</v>
      </c>
      <c r="C10" s="124">
        <v>7.8</v>
      </c>
      <c r="D10" s="111">
        <f>D6</f>
        <v>100</v>
      </c>
      <c r="E10" s="249">
        <f>C10*D10</f>
        <v>780</v>
      </c>
    </row>
    <row r="11" spans="1:5" ht="15">
      <c r="A11" s="111">
        <v>6</v>
      </c>
      <c r="B11" s="223"/>
      <c r="C11" s="223"/>
      <c r="D11" s="223"/>
      <c r="E11" s="262"/>
    </row>
    <row r="12" spans="1:5" ht="15" hidden="1">
      <c r="A12" s="111">
        <v>7</v>
      </c>
      <c r="B12" s="116"/>
      <c r="C12" s="124"/>
      <c r="D12" s="111"/>
      <c r="E12" s="253"/>
    </row>
    <row r="13" spans="1:5" ht="15" hidden="1">
      <c r="A13" s="111">
        <v>8</v>
      </c>
      <c r="B13" s="117"/>
      <c r="C13" s="118"/>
      <c r="D13" s="111"/>
      <c r="E13" s="114"/>
    </row>
    <row r="14" spans="1:5" ht="15" hidden="1">
      <c r="A14" s="111">
        <v>7</v>
      </c>
      <c r="B14" s="119"/>
      <c r="C14" s="118"/>
      <c r="D14" s="120"/>
      <c r="E14" s="118"/>
    </row>
    <row r="15" spans="1:5" ht="15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5" ht="18.75">
      <c r="A16" s="520" t="s">
        <v>292</v>
      </c>
      <c r="B16" s="520"/>
      <c r="C16" s="520"/>
      <c r="D16" s="520"/>
      <c r="E16" s="520"/>
    </row>
    <row r="17" spans="1:5" ht="1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 ht="15">
      <c r="A18" s="111">
        <v>1</v>
      </c>
      <c r="B18" s="223" t="s">
        <v>340</v>
      </c>
      <c r="C18" s="124">
        <v>17.7</v>
      </c>
      <c r="D18" s="111">
        <f>VLOOKUP(D4,Фактически_присутствующих,3,FALSE)</f>
        <v>100</v>
      </c>
      <c r="E18" s="114">
        <f>C18*D18</f>
        <v>1770</v>
      </c>
    </row>
    <row r="19" spans="1:5" ht="15">
      <c r="A19" s="111">
        <v>2</v>
      </c>
      <c r="B19" s="223" t="s">
        <v>362</v>
      </c>
      <c r="C19" s="124">
        <v>32.200000000000003</v>
      </c>
      <c r="D19" s="111">
        <f>D18</f>
        <v>100</v>
      </c>
      <c r="E19" s="114">
        <f>C19*D19</f>
        <v>3220.0000000000005</v>
      </c>
    </row>
    <row r="20" spans="1:5" ht="15">
      <c r="A20" s="111">
        <v>3</v>
      </c>
      <c r="B20" s="128" t="s">
        <v>301</v>
      </c>
      <c r="C20" s="124">
        <v>2.3199999999999998</v>
      </c>
      <c r="D20" s="111">
        <f>D18</f>
        <v>100</v>
      </c>
      <c r="E20" s="114">
        <f>C20*D20</f>
        <v>231.99999999999997</v>
      </c>
    </row>
    <row r="21" spans="1:5" ht="15">
      <c r="A21" s="111">
        <v>4</v>
      </c>
      <c r="B21" s="128" t="s">
        <v>319</v>
      </c>
      <c r="C21" s="124">
        <v>17</v>
      </c>
      <c r="D21" s="111">
        <f>D18</f>
        <v>100</v>
      </c>
      <c r="E21" s="249">
        <f>C21*D21</f>
        <v>1700</v>
      </c>
    </row>
    <row r="22" spans="1:5" ht="15">
      <c r="A22" s="111">
        <v>5</v>
      </c>
      <c r="B22" s="223" t="s">
        <v>11</v>
      </c>
      <c r="C22" s="124">
        <v>5.2</v>
      </c>
      <c r="D22" s="111">
        <f>D19</f>
        <v>100</v>
      </c>
      <c r="E22" s="249">
        <f>C22*D22</f>
        <v>520</v>
      </c>
    </row>
    <row r="23" spans="1:5" ht="15">
      <c r="A23" s="111">
        <v>6</v>
      </c>
      <c r="B23" s="223"/>
      <c r="C23" s="223"/>
      <c r="D23" s="223"/>
      <c r="E23" s="262"/>
    </row>
    <row r="24" spans="1:5" ht="15" hidden="1">
      <c r="A24" s="111">
        <v>7</v>
      </c>
      <c r="B24" s="116"/>
      <c r="C24" s="123"/>
      <c r="D24" s="111"/>
      <c r="E24" s="253"/>
    </row>
    <row r="25" spans="1:5" ht="15" hidden="1">
      <c r="A25" s="111">
        <v>8</v>
      </c>
      <c r="B25" s="117"/>
      <c r="C25" s="118"/>
      <c r="D25" s="111"/>
      <c r="E25" s="114"/>
    </row>
    <row r="26" spans="1:5" ht="15" hidden="1">
      <c r="A26" s="111">
        <v>9</v>
      </c>
      <c r="B26" s="119"/>
      <c r="C26" s="118"/>
      <c r="D26" s="111"/>
      <c r="E26" s="114"/>
    </row>
    <row r="27" spans="1:5" ht="1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 ht="15">
      <c r="A28" s="110"/>
      <c r="B28" s="165"/>
      <c r="C28" s="166"/>
      <c r="D28" s="167"/>
      <c r="E28" s="166"/>
    </row>
    <row r="29" spans="1:5" ht="1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016"/>
  <sheetViews>
    <sheetView workbookViewId="0">
      <selection activeCell="F9" sqref="F9"/>
    </sheetView>
  </sheetViews>
  <sheetFormatPr defaultColWidth="12.625" defaultRowHeight="15" customHeight="1"/>
  <cols>
    <col min="1" max="1" width="2.75" style="109" customWidth="1"/>
    <col min="2" max="2" width="32.625" style="109" customWidth="1"/>
    <col min="3" max="3" width="10.2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6">
      <c r="A1" s="518" t="str">
        <f>VLOOKUP(D4,Реестр,3)</f>
        <v>Акт №8</v>
      </c>
      <c r="B1" s="518"/>
      <c r="C1" s="518"/>
      <c r="D1" s="518"/>
      <c r="E1" s="518"/>
    </row>
    <row r="2" spans="1:6" ht="13.9" customHeight="1">
      <c r="A2" s="521" t="s">
        <v>253</v>
      </c>
      <c r="B2" s="521"/>
      <c r="C2" s="521"/>
      <c r="D2" s="521"/>
      <c r="E2" s="521"/>
    </row>
    <row r="3" spans="1:6" ht="13.9" customHeight="1">
      <c r="A3" s="522" t="str">
        <f>'Автомат. ввод'!N10</f>
        <v>МКОУ " _________________ СОШ"</v>
      </c>
      <c r="B3" s="522"/>
      <c r="C3" s="522"/>
      <c r="D3" s="522"/>
      <c r="E3" s="522"/>
    </row>
    <row r="4" spans="1:6" ht="18.75">
      <c r="A4" s="110"/>
      <c r="B4" s="200" t="s">
        <v>290</v>
      </c>
      <c r="C4" s="110"/>
      <c r="D4" s="163">
        <v>10</v>
      </c>
      <c r="E4" s="255" t="str">
        <f>ИТОГ!E6</f>
        <v>.10.2024</v>
      </c>
    </row>
    <row r="5" spans="1:6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6">
      <c r="A6" s="111">
        <v>1</v>
      </c>
      <c r="B6" s="220" t="s">
        <v>334</v>
      </c>
      <c r="C6" s="114">
        <v>5.1369999999999996</v>
      </c>
      <c r="D6" s="111">
        <f>VLOOKUP(D4,завтрак_факт,3,FALSE)</f>
        <v>100</v>
      </c>
      <c r="E6" s="114">
        <f t="shared" ref="E6:E12" si="0">C6*D6</f>
        <v>513.69999999999993</v>
      </c>
    </row>
    <row r="7" spans="1:6">
      <c r="A7" s="111">
        <v>2</v>
      </c>
      <c r="B7" s="220" t="s">
        <v>318</v>
      </c>
      <c r="C7" s="114">
        <v>26.705500000000001</v>
      </c>
      <c r="D7" s="111">
        <f>D6</f>
        <v>100</v>
      </c>
      <c r="E7" s="114">
        <f t="shared" si="0"/>
        <v>2670.55</v>
      </c>
    </row>
    <row r="8" spans="1:6">
      <c r="A8" s="111">
        <v>3</v>
      </c>
      <c r="B8" s="220" t="s">
        <v>61</v>
      </c>
      <c r="C8" s="114">
        <v>7.9594999999999994</v>
      </c>
      <c r="D8" s="111">
        <f>D6</f>
        <v>100</v>
      </c>
      <c r="E8" s="114">
        <f t="shared" si="0"/>
        <v>795.94999999999993</v>
      </c>
    </row>
    <row r="9" spans="1:6">
      <c r="A9" s="111">
        <v>4</v>
      </c>
      <c r="B9" s="259" t="s">
        <v>286</v>
      </c>
      <c r="C9" s="249">
        <v>1.8979999999999999</v>
      </c>
      <c r="D9" s="168">
        <f>D7</f>
        <v>100</v>
      </c>
      <c r="E9" s="249">
        <f t="shared" si="0"/>
        <v>189.79999999999998</v>
      </c>
    </row>
    <row r="10" spans="1:6">
      <c r="A10" s="297">
        <v>5</v>
      </c>
      <c r="B10" s="220" t="s">
        <v>45</v>
      </c>
      <c r="C10" s="124">
        <v>13.2</v>
      </c>
      <c r="D10" s="304">
        <f>D8</f>
        <v>100</v>
      </c>
      <c r="E10" s="261">
        <f t="shared" si="0"/>
        <v>1320</v>
      </c>
    </row>
    <row r="11" spans="1:6">
      <c r="A11" s="111">
        <v>6</v>
      </c>
      <c r="B11" s="298" t="s">
        <v>342</v>
      </c>
      <c r="C11" s="253">
        <v>12.02</v>
      </c>
      <c r="D11" s="304">
        <f>D9</f>
        <v>100</v>
      </c>
      <c r="E11" s="261">
        <f t="shared" si="0"/>
        <v>1202</v>
      </c>
    </row>
    <row r="12" spans="1:6">
      <c r="A12" s="111">
        <v>7</v>
      </c>
      <c r="B12" s="115" t="s">
        <v>352</v>
      </c>
      <c r="C12" s="253">
        <v>7.5</v>
      </c>
      <c r="D12" s="304">
        <f>D10</f>
        <v>100</v>
      </c>
      <c r="E12" s="261">
        <f t="shared" si="0"/>
        <v>750</v>
      </c>
    </row>
    <row r="13" spans="1:6">
      <c r="A13" s="111">
        <v>8</v>
      </c>
      <c r="B13" s="126"/>
      <c r="C13" s="118"/>
      <c r="D13" s="168"/>
      <c r="E13" s="114"/>
    </row>
    <row r="14" spans="1:6" hidden="1">
      <c r="A14" s="111">
        <v>9</v>
      </c>
      <c r="B14" s="119"/>
      <c r="C14" s="118"/>
      <c r="D14" s="168"/>
      <c r="E14" s="118"/>
    </row>
    <row r="15" spans="1:6">
      <c r="A15" s="111"/>
      <c r="B15" s="119" t="s">
        <v>249</v>
      </c>
      <c r="C15" s="118">
        <f>SUM(C6:C14)</f>
        <v>74.42</v>
      </c>
      <c r="D15" s="120"/>
      <c r="E15" s="118">
        <f>SUM(E6:E14)</f>
        <v>7442</v>
      </c>
    </row>
    <row r="16" spans="1:6" ht="18.75">
      <c r="A16" s="110"/>
      <c r="B16" s="523" t="s">
        <v>292</v>
      </c>
      <c r="C16" s="523"/>
      <c r="D16" s="523"/>
      <c r="E16" s="523"/>
      <c r="F16" s="523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115" t="s">
        <v>354</v>
      </c>
      <c r="C18" s="124">
        <v>5.4390000000000001</v>
      </c>
      <c r="D18" s="111">
        <f>VLOOKUP(D4,Фактически_присутствующих,3,FALSE)</f>
        <v>100</v>
      </c>
      <c r="E18" s="114">
        <f>C18*D18</f>
        <v>543.9</v>
      </c>
    </row>
    <row r="19" spans="1:5">
      <c r="A19" s="111">
        <v>2</v>
      </c>
      <c r="B19" s="220" t="s">
        <v>348</v>
      </c>
      <c r="C19" s="124">
        <v>52.442999999999998</v>
      </c>
      <c r="D19" s="111">
        <f>D18</f>
        <v>100</v>
      </c>
      <c r="E19" s="114">
        <f>C19*D19</f>
        <v>5244.3</v>
      </c>
    </row>
    <row r="20" spans="1:5">
      <c r="A20" s="111">
        <v>3</v>
      </c>
      <c r="B20" s="220" t="s">
        <v>332</v>
      </c>
      <c r="C20" s="124">
        <v>2.3199999999999998</v>
      </c>
      <c r="D20" s="111">
        <f>D18</f>
        <v>100</v>
      </c>
      <c r="E20" s="114">
        <f>C20*D20</f>
        <v>231.99999999999997</v>
      </c>
    </row>
    <row r="21" spans="1:5">
      <c r="A21" s="111">
        <v>4</v>
      </c>
      <c r="B21" s="302" t="s">
        <v>45</v>
      </c>
      <c r="C21" s="124">
        <v>12.32</v>
      </c>
      <c r="D21" s="111">
        <f>D18</f>
        <v>100</v>
      </c>
      <c r="E21" s="114">
        <f>C21*D21</f>
        <v>1232</v>
      </c>
    </row>
    <row r="22" spans="1:5">
      <c r="A22" s="111">
        <v>5</v>
      </c>
      <c r="B22" s="302" t="s">
        <v>286</v>
      </c>
      <c r="C22" s="124">
        <v>1.8979999999999999</v>
      </c>
      <c r="D22" s="111">
        <f>D19</f>
        <v>100</v>
      </c>
      <c r="E22" s="249">
        <f>C22*D22</f>
        <v>189.79999999999998</v>
      </c>
    </row>
    <row r="23" spans="1:5">
      <c r="A23" s="111">
        <v>6</v>
      </c>
      <c r="B23" s="220"/>
      <c r="C23" s="220"/>
      <c r="D23" s="220"/>
      <c r="E23" s="303"/>
    </row>
    <row r="24" spans="1:5" hidden="1">
      <c r="A24" s="111">
        <v>7</v>
      </c>
      <c r="B24" s="131"/>
      <c r="C24" s="132"/>
      <c r="D24" s="111"/>
      <c r="E24" s="253"/>
    </row>
    <row r="25" spans="1:5" hidden="1">
      <c r="A25" s="111">
        <v>8</v>
      </c>
      <c r="B25" s="133"/>
      <c r="C25" s="118"/>
      <c r="D25" s="111"/>
      <c r="E25" s="114"/>
    </row>
    <row r="26" spans="1:5" hidden="1">
      <c r="A26" s="111"/>
      <c r="B26" s="119"/>
      <c r="C26" s="118"/>
      <c r="D26" s="120"/>
      <c r="E26" s="118"/>
    </row>
    <row r="27" spans="1:5">
      <c r="A27" s="111"/>
      <c r="B27" s="119" t="s">
        <v>249</v>
      </c>
      <c r="C27" s="118">
        <f>SUM(C18:C26)</f>
        <v>74.419999999999987</v>
      </c>
      <c r="D27" s="120"/>
      <c r="E27" s="118">
        <f>SUM(E18:E26)</f>
        <v>7442</v>
      </c>
    </row>
    <row r="28" spans="1:5">
      <c r="A28" s="110"/>
      <c r="B28" s="121"/>
      <c r="C28" s="524"/>
      <c r="D28" s="524"/>
      <c r="E28" s="524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6">
    <mergeCell ref="B31:B32"/>
    <mergeCell ref="A1:E1"/>
    <mergeCell ref="A2:E2"/>
    <mergeCell ref="A3:E3"/>
    <mergeCell ref="B16:F16"/>
    <mergeCell ref="C28:E2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F9" sqref="F9"/>
    </sheetView>
  </sheetViews>
  <sheetFormatPr defaultColWidth="12.625" defaultRowHeight="15" customHeight="1"/>
  <cols>
    <col min="1" max="1" width="2.75" style="109" customWidth="1"/>
    <col min="2" max="2" width="31.625" style="109" customWidth="1"/>
    <col min="3" max="3" width="8.375" style="109" customWidth="1"/>
    <col min="4" max="4" width="11.625" style="109" customWidth="1"/>
    <col min="5" max="5" width="10.5" style="109" bestFit="1" customWidth="1"/>
    <col min="6" max="26" width="7.625" style="109" customWidth="1"/>
    <col min="27" max="16384" width="12.625" style="109"/>
  </cols>
  <sheetData>
    <row r="1" spans="1:5">
      <c r="A1" s="518" t="str">
        <f>VLOOKUP(D4,Реестр,3)</f>
        <v>Акт №9</v>
      </c>
      <c r="B1" s="518"/>
      <c r="C1" s="518"/>
      <c r="D1" s="518"/>
      <c r="E1" s="518"/>
    </row>
    <row r="2" spans="1:5" ht="13.9" customHeight="1">
      <c r="A2" s="519" t="s">
        <v>245</v>
      </c>
      <c r="B2" s="519"/>
      <c r="C2" s="519"/>
      <c r="D2" s="519"/>
      <c r="E2" s="519"/>
    </row>
    <row r="3" spans="1:5" ht="13.9" customHeight="1">
      <c r="A3" s="519" t="str">
        <f>'Автомат. ввод'!N10</f>
        <v>МКОУ " _________________ СОШ"</v>
      </c>
      <c r="B3" s="519"/>
      <c r="C3" s="519"/>
      <c r="D3" s="519"/>
      <c r="E3" s="519"/>
    </row>
    <row r="4" spans="1:5" ht="18.75">
      <c r="A4" s="110"/>
      <c r="B4" s="200" t="s">
        <v>290</v>
      </c>
      <c r="C4" s="110"/>
      <c r="D4" s="163">
        <v>11</v>
      </c>
      <c r="E4" s="256" t="str">
        <f>ИТОГ!E6</f>
        <v>.10.2024</v>
      </c>
    </row>
    <row r="5" spans="1:5">
      <c r="A5" s="111" t="s">
        <v>246</v>
      </c>
      <c r="B5" s="111" t="s">
        <v>50</v>
      </c>
      <c r="C5" s="111" t="s">
        <v>81</v>
      </c>
      <c r="D5" s="111" t="s">
        <v>247</v>
      </c>
      <c r="E5" s="111" t="s">
        <v>248</v>
      </c>
    </row>
    <row r="6" spans="1:5">
      <c r="A6" s="111">
        <v>1</v>
      </c>
      <c r="B6" s="223" t="s">
        <v>347</v>
      </c>
      <c r="C6" s="124">
        <v>28.518999999999998</v>
      </c>
      <c r="D6" s="111">
        <f>VLOOKUP(D4,завтрак_факт,3,FALSE)</f>
        <v>100</v>
      </c>
      <c r="E6" s="114">
        <f t="shared" ref="E6:E10" si="0">C6*D6</f>
        <v>2851.8999999999996</v>
      </c>
    </row>
    <row r="7" spans="1:5">
      <c r="A7" s="111">
        <v>2</v>
      </c>
      <c r="B7" s="223" t="s">
        <v>323</v>
      </c>
      <c r="C7" s="124">
        <v>17.849</v>
      </c>
      <c r="D7" s="111">
        <f>D6</f>
        <v>100</v>
      </c>
      <c r="E7" s="114">
        <f t="shared" si="0"/>
        <v>1784.9</v>
      </c>
    </row>
    <row r="8" spans="1:5">
      <c r="A8" s="111">
        <v>3</v>
      </c>
      <c r="B8" s="128" t="s">
        <v>319</v>
      </c>
      <c r="C8" s="124">
        <v>17</v>
      </c>
      <c r="D8" s="111">
        <f>D6</f>
        <v>100</v>
      </c>
      <c r="E8" s="114">
        <f t="shared" si="0"/>
        <v>1700</v>
      </c>
    </row>
    <row r="9" spans="1:5">
      <c r="A9" s="111">
        <v>4</v>
      </c>
      <c r="B9" s="223" t="s">
        <v>331</v>
      </c>
      <c r="C9" s="124">
        <v>2.3199999999999998</v>
      </c>
      <c r="D9" s="111">
        <f>D6</f>
        <v>100</v>
      </c>
      <c r="E9" s="114">
        <f t="shared" si="0"/>
        <v>231.99999999999997</v>
      </c>
    </row>
    <row r="10" spans="1:5">
      <c r="A10" s="111">
        <v>5</v>
      </c>
      <c r="B10" s="223" t="s">
        <v>363</v>
      </c>
      <c r="C10" s="124">
        <v>8.7319999999999993</v>
      </c>
      <c r="D10" s="111">
        <f>D6</f>
        <v>100</v>
      </c>
      <c r="E10" s="114">
        <f t="shared" si="0"/>
        <v>873.19999999999993</v>
      </c>
    </row>
    <row r="11" spans="1:5">
      <c r="A11" s="111">
        <v>6</v>
      </c>
      <c r="B11" s="223"/>
      <c r="C11" s="124"/>
      <c r="D11" s="111"/>
      <c r="E11" s="114"/>
    </row>
    <row r="12" spans="1:5" hidden="1">
      <c r="A12" s="111">
        <v>7</v>
      </c>
      <c r="B12" s="116"/>
      <c r="C12" s="124"/>
      <c r="D12" s="111"/>
      <c r="E12" s="114"/>
    </row>
    <row r="13" spans="1:5" hidden="1">
      <c r="A13" s="111">
        <v>8</v>
      </c>
      <c r="B13" s="117"/>
      <c r="C13" s="118"/>
      <c r="D13" s="111"/>
      <c r="E13" s="114"/>
    </row>
    <row r="14" spans="1:5" hidden="1">
      <c r="A14" s="111">
        <v>7</v>
      </c>
      <c r="B14" s="119"/>
      <c r="C14" s="118"/>
      <c r="D14" s="120"/>
      <c r="E14" s="118"/>
    </row>
    <row r="15" spans="1:5">
      <c r="A15" s="111"/>
      <c r="B15" s="119" t="s">
        <v>249</v>
      </c>
      <c r="C15" s="118">
        <f>SUM(C6:C14)</f>
        <v>74.419999999999987</v>
      </c>
      <c r="D15" s="120"/>
      <c r="E15" s="118">
        <f>SUM(E6:E14)</f>
        <v>7441.9999999999991</v>
      </c>
    </row>
    <row r="16" spans="1:5" ht="18.75">
      <c r="A16" s="520" t="s">
        <v>292</v>
      </c>
      <c r="B16" s="520"/>
      <c r="C16" s="520"/>
      <c r="D16" s="520"/>
      <c r="E16" s="520"/>
    </row>
    <row r="17" spans="1:5">
      <c r="A17" s="111" t="s">
        <v>246</v>
      </c>
      <c r="B17" s="111" t="s">
        <v>50</v>
      </c>
      <c r="C17" s="111" t="s">
        <v>81</v>
      </c>
      <c r="D17" s="111" t="s">
        <v>247</v>
      </c>
      <c r="E17" s="111" t="s">
        <v>248</v>
      </c>
    </row>
    <row r="18" spans="1:5">
      <c r="A18" s="111">
        <v>1</v>
      </c>
      <c r="B18" s="223" t="s">
        <v>70</v>
      </c>
      <c r="C18" s="124">
        <v>22.669499999999999</v>
      </c>
      <c r="D18" s="111">
        <f>VLOOKUP(D4,Фактически_присутствующих,3,FALSE)</f>
        <v>100</v>
      </c>
      <c r="E18" s="114">
        <f t="shared" ref="E18:E23" si="1">C18*D18</f>
        <v>2266.9499999999998</v>
      </c>
    </row>
    <row r="19" spans="1:5">
      <c r="A19" s="111">
        <v>2</v>
      </c>
      <c r="B19" s="223" t="s">
        <v>346</v>
      </c>
      <c r="C19" s="124">
        <v>34.225000000000001</v>
      </c>
      <c r="D19" s="111">
        <f>D18</f>
        <v>100</v>
      </c>
      <c r="E19" s="114">
        <f t="shared" si="1"/>
        <v>3422.5</v>
      </c>
    </row>
    <row r="20" spans="1:5">
      <c r="A20" s="111">
        <v>3</v>
      </c>
      <c r="B20" s="128" t="s">
        <v>11</v>
      </c>
      <c r="C20" s="124">
        <v>5.2</v>
      </c>
      <c r="D20" s="111">
        <f>D18</f>
        <v>100</v>
      </c>
      <c r="E20" s="114">
        <f t="shared" si="1"/>
        <v>520</v>
      </c>
    </row>
    <row r="21" spans="1:5">
      <c r="A21" s="111">
        <v>4</v>
      </c>
      <c r="B21" s="128" t="s">
        <v>322</v>
      </c>
      <c r="C21" s="124">
        <v>2.3199999999999998</v>
      </c>
      <c r="D21" s="111">
        <f>D18</f>
        <v>100</v>
      </c>
      <c r="E21" s="114">
        <f t="shared" si="1"/>
        <v>231.99999999999997</v>
      </c>
    </row>
    <row r="22" spans="1:5">
      <c r="A22" s="111">
        <v>5</v>
      </c>
      <c r="B22" s="223" t="s">
        <v>286</v>
      </c>
      <c r="C22" s="124">
        <v>2.056</v>
      </c>
      <c r="D22" s="111">
        <f>D18</f>
        <v>100</v>
      </c>
      <c r="E22" s="249">
        <f t="shared" si="1"/>
        <v>205.6</v>
      </c>
    </row>
    <row r="23" spans="1:5">
      <c r="A23" s="111">
        <v>6</v>
      </c>
      <c r="B23" s="223" t="s">
        <v>61</v>
      </c>
      <c r="C23" s="124">
        <v>7.9494999999999996</v>
      </c>
      <c r="D23" s="111">
        <f>D19</f>
        <v>100</v>
      </c>
      <c r="E23" s="249">
        <f t="shared" si="1"/>
        <v>794.94999999999993</v>
      </c>
    </row>
    <row r="24" spans="1:5">
      <c r="A24" s="111">
        <v>7</v>
      </c>
      <c r="B24" s="116"/>
      <c r="C24" s="123"/>
      <c r="D24" s="111"/>
      <c r="E24" s="253"/>
    </row>
    <row r="25" spans="1:5" hidden="1">
      <c r="A25" s="111">
        <v>8</v>
      </c>
      <c r="B25" s="117"/>
      <c r="C25" s="118"/>
      <c r="D25" s="111"/>
      <c r="E25" s="114"/>
    </row>
    <row r="26" spans="1:5" hidden="1">
      <c r="A26" s="111">
        <v>9</v>
      </c>
      <c r="B26" s="119"/>
      <c r="C26" s="118"/>
      <c r="D26" s="111"/>
      <c r="E26" s="114"/>
    </row>
    <row r="27" spans="1:5">
      <c r="A27" s="111"/>
      <c r="B27" s="119" t="s">
        <v>249</v>
      </c>
      <c r="C27" s="118">
        <f>SUM(C18:C26)</f>
        <v>74.42</v>
      </c>
      <c r="D27" s="120"/>
      <c r="E27" s="118">
        <f>SUM(E18:E26)</f>
        <v>7442</v>
      </c>
    </row>
    <row r="28" spans="1:5">
      <c r="A28" s="110"/>
      <c r="B28" s="165"/>
      <c r="C28" s="166"/>
      <c r="D28" s="167"/>
      <c r="E28" s="166"/>
    </row>
    <row r="29" spans="1:5">
      <c r="A29" s="110"/>
      <c r="B29" s="122"/>
      <c r="C29" s="257"/>
      <c r="D29" s="257"/>
      <c r="E29" s="257"/>
    </row>
    <row r="30" spans="1:5" ht="19.899999999999999" customHeight="1">
      <c r="A30" s="110"/>
      <c r="B30" s="154" t="str">
        <f>'Реестр 1'!B39</f>
        <v>МКОУ " _________________ СОШ"</v>
      </c>
      <c r="C30"/>
      <c r="D30"/>
      <c r="E30"/>
    </row>
    <row r="31" spans="1:5" ht="14.45" customHeight="1">
      <c r="B31" s="517" t="str">
        <f>'Реестр 1'!B40</f>
        <v xml:space="preserve">Утверждаю.
Директор школы 
___________(ФИО)
</v>
      </c>
      <c r="C31"/>
      <c r="D31"/>
      <c r="E31"/>
    </row>
    <row r="32" spans="1:5" ht="41.45" customHeight="1">
      <c r="B32" s="517"/>
      <c r="C32"/>
      <c r="D32"/>
      <c r="E3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5">
    <mergeCell ref="B31:B32"/>
    <mergeCell ref="A1:E1"/>
    <mergeCell ref="A2:E2"/>
    <mergeCell ref="A3:E3"/>
    <mergeCell ref="A16:E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5</vt:i4>
      </vt:variant>
    </vt:vector>
  </HeadingPairs>
  <TitlesOfParts>
    <vt:vector size="7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Реестр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max</cp:lastModifiedBy>
  <cp:lastPrinted>2024-09-03T12:24:55Z</cp:lastPrinted>
  <dcterms:created xsi:type="dcterms:W3CDTF">2006-09-28T05:33:49Z</dcterms:created>
  <dcterms:modified xsi:type="dcterms:W3CDTF">2024-10-22T14:13:44Z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st">
    <vt:lpwstr>3</vt:lpwstr>
  </property>
  <property fmtid="{D5CDD505-2E9C-101B-9397-08002B2CF9AE}" pid="3" name="pth">
    <vt:lpwstr>C:\Users\User\Desktop</vt:lpwstr>
  </property>
</Properties>
</file>